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Building" sheetId="2" r:id="rId2"/>
    <sheet name="Budget" sheetId="3" r:id="rId3"/>
    <sheet name="Tenants" sheetId="4" r:id="rId4"/>
    <sheet name="Estimates" sheetId="5" r:id="rId5"/>
  </sheets>
</workbook>
</file>

<file path=xl/sharedStrings.xml><?xml version="1.0" encoding="utf-8"?>
<sst xmlns="http://schemas.openxmlformats.org/spreadsheetml/2006/main" count="90" uniqueCount="90">
  <si>
    <t xml:space="preserve">Operating budget and CAM estimates workbook</t>
  </si>
  <si>
    <t xml:space="preserve">Free from Cornerhold. It opens on a worked example: a 20,000 SF strip center budgeting 2026 with every suite leased.</t>
  </si>
  <si>
    <t xml:space="preserve">1. Building: the year, the building's area, the occupancy you expect on average and the gross-up target.</t>
  </si>
  <si>
    <t xml:space="preserve">2. Budget: one row per account with last year's actual, then a growth rate or a set amount (a new contract). Recovered as is CAM controllable, CAM other, Tax, Insurance or None.</t>
  </si>
  <si>
    <t xml:space="preserve">3. Tenants: each tenant's area, its cap for next year and its admin fee.</t>
  </si>
  <si>
    <t xml:space="preserve">4. Estimates works out each tenant's annual and monthly estimate and the room left under its cap.</t>
  </si>
  <si>
    <t xml:space="preserve">Columns marked (formula) work themselves out. Type only in the others.</t>
  </si>
  <si>
    <t xml:space="preserve">Months are the year over 12, rounded to the cent, with December taking the rounding so the twelve add up exactly.</t>
  </si>
  <si>
    <t xml:space="preserve">Variable accounts are grossed up to the target when expected occupancy is under it, the same as the year-end reconciliation.</t>
  </si>
  <si>
    <t xml:space="preserve">The same budget builds in your browser at https://cornerhold.com/resources/commercial-property-budget-template</t>
  </si>
  <si>
    <t xml:space="preserve">General information to help you plan, not legal, tax or accounting advice. Your leases control.</t>
  </si>
  <si>
    <t xml:space="preserve">The buildings, businesses and figures in the example are made up.</t>
  </si>
  <si>
    <t xml:space="preserve">Budget assumptions</t>
  </si>
  <si>
    <t xml:space="preserve">Property</t>
  </si>
  <si>
    <t xml:space="preserve">Wrenfield Commons</t>
  </si>
  <si>
    <t xml:space="preserve">Budget year</t>
  </si>
  <si>
    <t xml:space="preserve">Building area (SF)</t>
  </si>
  <si>
    <t xml:space="preserve">Expected average occupancy (%)</t>
  </si>
  <si>
    <t xml:space="preserve">Gross-up target (%), blank for none</t>
  </si>
  <si>
    <t xml:space="preserve">Gross-up factor (formula)</t>
  </si>
  <si>
    <t xml:space="preserve">Base rent next year, optional for NOI</t>
  </si>
  <si>
    <t xml:space="preserve">Cap rate (%), optional for a value</t>
  </si>
  <si>
    <t xml:space="preserve">Account</t>
  </si>
  <si>
    <t xml:space="preserve">Recovered as (CAM controllable, CAM other, Tax, Insurance or None)</t>
  </si>
  <si>
    <t xml:space="preserve">Varies with occupancy (Yes or No)</t>
  </si>
  <si>
    <t xml:space="preserve">Last year</t>
  </si>
  <si>
    <t xml:space="preserve">Growth (%)</t>
  </si>
  <si>
    <t xml:space="preserve">Set amount (blank to grow)</t>
  </si>
  <si>
    <t xml:space="preserve">Budget (formula)</t>
  </si>
  <si>
    <t xml:space="preserve">Jan (formula)</t>
  </si>
  <si>
    <t xml:space="preserve">Feb (formula)</t>
  </si>
  <si>
    <t xml:space="preserve">Mar (formula)</t>
  </si>
  <si>
    <t xml:space="preserve">Apr (formula)</t>
  </si>
  <si>
    <t xml:space="preserve">May (formula)</t>
  </si>
  <si>
    <t xml:space="preserve">Jun (formula)</t>
  </si>
  <si>
    <t xml:space="preserve">Jul (formula)</t>
  </si>
  <si>
    <t xml:space="preserve">Aug (formula)</t>
  </si>
  <si>
    <t xml:space="preserve">Sep (formula)</t>
  </si>
  <si>
    <t xml:space="preserve">Oct (formula)</t>
  </si>
  <si>
    <t xml:space="preserve">Nov (formula)</t>
  </si>
  <si>
    <t xml:space="preserve">Dec (formula)</t>
  </si>
  <si>
    <t xml:space="preserve">Change (formula)</t>
  </si>
  <si>
    <t xml:space="preserve">For estimates (formula)</t>
  </si>
  <si>
    <t xml:space="preserve">Landscaping</t>
  </si>
  <si>
    <t xml:space="preserve">CAM controllable</t>
  </si>
  <si>
    <t xml:space="preserve">No</t>
  </si>
  <si>
    <t xml:space="preserve">Parking lot sweeping</t>
  </si>
  <si>
    <t xml:space="preserve">Repairs and maintenance</t>
  </si>
  <si>
    <t xml:space="preserve">Trash removal</t>
  </si>
  <si>
    <t xml:space="preserve">Yes</t>
  </si>
  <si>
    <t xml:space="preserve">Common area water</t>
  </si>
  <si>
    <t xml:space="preserve">CAM other</t>
  </si>
  <si>
    <t xml:space="preserve">Property tax</t>
  </si>
  <si>
    <t xml:space="preserve">Tax</t>
  </si>
  <si>
    <t xml:space="preserve">Property insurance</t>
  </si>
  <si>
    <t xml:space="preserve">Insurance</t>
  </si>
  <si>
    <t xml:space="preserve">Owner's accounting and legal</t>
  </si>
  <si>
    <t xml:space="preserve">None</t>
  </si>
  <si>
    <t xml:space="preserve">Total</t>
  </si>
  <si>
    <t xml:space="preserve">Tenant</t>
  </si>
  <si>
    <t xml:space="preserve">Area (SF)</t>
  </si>
  <si>
    <t xml:space="preserve">Cap (None, Non-cumulative billed, Non-cumulative actual, Cumulative compounding, Cumulative simple)</t>
  </si>
  <si>
    <t xml:space="preserve">Cap rate (%)</t>
  </si>
  <si>
    <t xml:space="preserve">This year's controllables, for a non-cumulative cap</t>
  </si>
  <si>
    <t xml:space="preserve">First year's controllables, for a cumulative cap</t>
  </si>
  <si>
    <t xml:space="preserve">Next year's lease year, for a cumulative cap</t>
  </si>
  <si>
    <t xml:space="preserve">Admin fee (%)</t>
  </si>
  <si>
    <t xml:space="preserve">Fee on (CAM, CAM before cap, Controllable or All)</t>
  </si>
  <si>
    <t xml:space="preserve">Share (formula)</t>
  </si>
  <si>
    <t xml:space="preserve">Tenant A</t>
  </si>
  <si>
    <t xml:space="preserve">Non-cumulative billed</t>
  </si>
  <si>
    <t xml:space="preserve">CAM</t>
  </si>
  <si>
    <t xml:space="preserve">Tenant B</t>
  </si>
  <si>
    <t xml:space="preserve">Tenant C</t>
  </si>
  <si>
    <t xml:space="preserve">Tenant (formula)</t>
  </si>
  <si>
    <t xml:space="preserve">Controllable CAM (formula)</t>
  </si>
  <si>
    <t xml:space="preserve">Cap ceiling (formula)</t>
  </si>
  <si>
    <t xml:space="preserve">Controllable estimate (formula)</t>
  </si>
  <si>
    <t xml:space="preserve">Room under the cap, negative is over (formula)</t>
  </si>
  <si>
    <t xml:space="preserve">Other CAM (formula)</t>
  </si>
  <si>
    <t xml:space="preserve">Taxes (formula)</t>
  </si>
  <si>
    <t xml:space="preserve">Insurance (formula)</t>
  </si>
  <si>
    <t xml:space="preserve">Admin fee (formula)</t>
  </si>
  <si>
    <t xml:space="preserve">Annual estimate (formula)</t>
  </si>
  <si>
    <t xml:space="preserve">Months 1 to 11 (formula)</t>
  </si>
  <si>
    <t xml:space="preserve">Month 12 (formula)</t>
  </si>
  <si>
    <t xml:space="preserve">Operating budget (formula)</t>
  </si>
  <si>
    <t xml:space="preserve">Tenants' estimates (formula)</t>
  </si>
  <si>
    <t xml:space="preserve">NOI: base rent + estimates - budget (formula)</t>
  </si>
  <si>
    <t xml:space="preserve">Value at the cap rate (formula)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</si>
</sst>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/>
    <row r="9">
      <c r="A9" t="s">
        <v>6</v>
      </c>
    </row>
    <row r="10">
      <c r="A10" t="s">
        <v>7</v>
      </c>
    </row>
    <row r="11">
      <c r="A11" t="s">
        <v>8</v>
      </c>
    </row>
    <row r="12">
      <c r="A12" t="s">
        <v>9</v>
      </c>
    </row>
    <row r="13"/>
    <row r="14">
      <c r="A14" t="s">
        <v>10</v>
      </c>
    </row>
    <row r="15">
      <c r="A15" t="s">
        <v>11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12</v>
      </c>
    </row>
    <row r="2"/>
    <row r="3">
      <c r="A3" t="s">
        <v>13</v>
      </c>
      <c r="B3" t="s">
        <v>14</v>
      </c>
    </row>
    <row r="4">
      <c r="A4" t="s">
        <v>15</v>
      </c>
      <c r="B4">
        <v>2026</v>
      </c>
    </row>
    <row r="5">
      <c r="A5" t="s">
        <v>16</v>
      </c>
      <c r="B5">
        <v>20000</v>
      </c>
    </row>
    <row r="6">
      <c r="A6" t="s">
        <v>17</v>
      </c>
      <c r="B6">
        <v>100</v>
      </c>
    </row>
    <row r="7">
      <c r="A7" t="s">
        <v>18</v>
      </c>
      <c r="B7">
        <v>95</v>
      </c>
    </row>
    <row r="8">
      <c r="A8" t="s">
        <v>19</v>
      </c>
      <c r="B8">
        <f>IF(AND(B7&lt;&gt;"",B6&gt;0,B6&lt;B7),B7/B6,1)</f>
        <v>1</v>
      </c>
    </row>
    <row r="9">
      <c r="A9" t="s">
        <v>20</v>
      </c>
      <c r="B9">
        <v>560000</v>
      </c>
    </row>
    <row r="10">
      <c r="A10" t="s">
        <v>21</v>
      </c>
      <c r="B10">
        <v>7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  <c r="U1" t="s">
        <v>42</v>
      </c>
    </row>
    <row r="2">
      <c r="A2" t="s">
        <v>43</v>
      </c>
      <c r="B2" t="s">
        <v>44</v>
      </c>
      <c r="C2" t="s">
        <v>45</v>
      </c>
      <c r="D2">
        <v>12000</v>
      </c>
      <c r="F2">
        <v>12600</v>
      </c>
      <c r="G2">
        <f>IF(A2="","",IF(F2&lt;&gt;"",F2,ROUND(SUM(D2)*(1+SUM(E2)/100),2)))</f>
        <v>12600</v>
      </c>
      <c r="H2">
        <f>IF($G2="","",ROUND($G2/12,2))</f>
        <v>1050</v>
      </c>
      <c r="I2">
        <f>IF($G2="","",ROUND($G2/12,2))</f>
        <v>1050</v>
      </c>
      <c r="J2">
        <f>IF($G2="","",ROUND($G2/12,2))</f>
        <v>1050</v>
      </c>
      <c r="K2">
        <f>IF($G2="","",ROUND($G2/12,2))</f>
        <v>1050</v>
      </c>
      <c r="L2">
        <f>IF($G2="","",ROUND($G2/12,2))</f>
        <v>1050</v>
      </c>
      <c r="M2">
        <f>IF($G2="","",ROUND($G2/12,2))</f>
        <v>1050</v>
      </c>
      <c r="N2">
        <f>IF($G2="","",ROUND($G2/12,2))</f>
        <v>1050</v>
      </c>
      <c r="O2">
        <f>IF($G2="","",ROUND($G2/12,2))</f>
        <v>1050</v>
      </c>
      <c r="P2">
        <f>IF($G2="","",ROUND($G2/12,2))</f>
        <v>1050</v>
      </c>
      <c r="Q2">
        <f>IF($G2="","",ROUND($G2/12,2))</f>
        <v>1050</v>
      </c>
      <c r="R2">
        <f>IF($G2="","",ROUND($G2/12,2))</f>
        <v>1050</v>
      </c>
      <c r="S2">
        <f>IF($G2="","",$G2-ROUND($G2/12,2)*11)</f>
        <v>1050</v>
      </c>
      <c r="T2">
        <f>IF(A2="","",G2-SUM(D2))</f>
        <v>600</v>
      </c>
      <c r="U2">
        <f>IF(OR(A2="",B2="None"),"",IF(C2="Yes",ROUND(G2*Building!$B$8,2),G2))</f>
        <v>12600</v>
      </c>
    </row>
    <row r="3">
      <c r="A3" t="s">
        <v>46</v>
      </c>
      <c r="B3" t="s">
        <v>44</v>
      </c>
      <c r="C3" t="s">
        <v>45</v>
      </c>
      <c r="D3">
        <v>6000</v>
      </c>
      <c r="E3">
        <v>5</v>
      </c>
      <c r="G3">
        <f>IF(A3="","",IF(F3&lt;&gt;"",F3,ROUND(SUM(D3)*(1+SUM(E3)/100),2)))</f>
        <v>6300</v>
      </c>
      <c r="H3">
        <f>IF($G3="","",ROUND($G3/12,2))</f>
        <v>525</v>
      </c>
      <c r="I3">
        <f>IF($G3="","",ROUND($G3/12,2))</f>
        <v>525</v>
      </c>
      <c r="J3">
        <f>IF($G3="","",ROUND($G3/12,2))</f>
        <v>525</v>
      </c>
      <c r="K3">
        <f>IF($G3="","",ROUND($G3/12,2))</f>
        <v>525</v>
      </c>
      <c r="L3">
        <f>IF($G3="","",ROUND($G3/12,2))</f>
        <v>525</v>
      </c>
      <c r="M3">
        <f>IF($G3="","",ROUND($G3/12,2))</f>
        <v>525</v>
      </c>
      <c r="N3">
        <f>IF($G3="","",ROUND($G3/12,2))</f>
        <v>525</v>
      </c>
      <c r="O3">
        <f>IF($G3="","",ROUND($G3/12,2))</f>
        <v>525</v>
      </c>
      <c r="P3">
        <f>IF($G3="","",ROUND($G3/12,2))</f>
        <v>525</v>
      </c>
      <c r="Q3">
        <f>IF($G3="","",ROUND($G3/12,2))</f>
        <v>525</v>
      </c>
      <c r="R3">
        <f>IF($G3="","",ROUND($G3/12,2))</f>
        <v>525</v>
      </c>
      <c r="S3">
        <f>IF($G3="","",$G3-ROUND($G3/12,2)*11)</f>
        <v>525</v>
      </c>
      <c r="T3">
        <f>IF(A3="","",G3-SUM(D3))</f>
        <v>300</v>
      </c>
      <c r="U3">
        <f>IF(OR(A3="",B3="None"),"",IF(C3="Yes",ROUND(G3*Building!$B$8,2),G3))</f>
        <v>6300</v>
      </c>
    </row>
    <row r="4">
      <c r="A4" t="s">
        <v>47</v>
      </c>
      <c r="B4" t="s">
        <v>44</v>
      </c>
      <c r="C4" t="s">
        <v>45</v>
      </c>
      <c r="D4">
        <v>10000</v>
      </c>
      <c r="E4">
        <v>5</v>
      </c>
      <c r="G4">
        <f>IF(A4="","",IF(F4&lt;&gt;"",F4,ROUND(SUM(D4)*(1+SUM(E4)/100),2)))</f>
        <v>10500</v>
      </c>
      <c r="H4">
        <f>IF($G4="","",ROUND($G4/12,2))</f>
        <v>875</v>
      </c>
      <c r="I4">
        <f>IF($G4="","",ROUND($G4/12,2))</f>
        <v>875</v>
      </c>
      <c r="J4">
        <f>IF($G4="","",ROUND($G4/12,2))</f>
        <v>875</v>
      </c>
      <c r="K4">
        <f>IF($G4="","",ROUND($G4/12,2))</f>
        <v>875</v>
      </c>
      <c r="L4">
        <f>IF($G4="","",ROUND($G4/12,2))</f>
        <v>875</v>
      </c>
      <c r="M4">
        <f>IF($G4="","",ROUND($G4/12,2))</f>
        <v>875</v>
      </c>
      <c r="N4">
        <f>IF($G4="","",ROUND($G4/12,2))</f>
        <v>875</v>
      </c>
      <c r="O4">
        <f>IF($G4="","",ROUND($G4/12,2))</f>
        <v>875</v>
      </c>
      <c r="P4">
        <f>IF($G4="","",ROUND($G4/12,2))</f>
        <v>875</v>
      </c>
      <c r="Q4">
        <f>IF($G4="","",ROUND($G4/12,2))</f>
        <v>875</v>
      </c>
      <c r="R4">
        <f>IF($G4="","",ROUND($G4/12,2))</f>
        <v>875</v>
      </c>
      <c r="S4">
        <f>IF($G4="","",$G4-ROUND($G4/12,2)*11)</f>
        <v>875</v>
      </c>
      <c r="T4">
        <f>IF(A4="","",G4-SUM(D4))</f>
        <v>500</v>
      </c>
      <c r="U4">
        <f>IF(OR(A4="",B4="None"),"",IF(C4="Yes",ROUND(G4*Building!$B$8,2),G4))</f>
        <v>10500</v>
      </c>
    </row>
    <row r="5">
      <c r="A5" t="s">
        <v>48</v>
      </c>
      <c r="B5" t="s">
        <v>44</v>
      </c>
      <c r="C5" t="s">
        <v>49</v>
      </c>
      <c r="D5">
        <v>8000</v>
      </c>
      <c r="F5">
        <v>10600</v>
      </c>
      <c r="G5">
        <f>IF(A5="","",IF(F5&lt;&gt;"",F5,ROUND(SUM(D5)*(1+SUM(E5)/100),2)))</f>
        <v>10600</v>
      </c>
      <c r="H5">
        <f>IF($G5="","",ROUND($G5/12,2))</f>
        <v>883.33</v>
      </c>
      <c r="I5">
        <f>IF($G5="","",ROUND($G5/12,2))</f>
        <v>883.33</v>
      </c>
      <c r="J5">
        <f>IF($G5="","",ROUND($G5/12,2))</f>
        <v>883.33</v>
      </c>
      <c r="K5">
        <f>IF($G5="","",ROUND($G5/12,2))</f>
        <v>883.33</v>
      </c>
      <c r="L5">
        <f>IF($G5="","",ROUND($G5/12,2))</f>
        <v>883.33</v>
      </c>
      <c r="M5">
        <f>IF($G5="","",ROUND($G5/12,2))</f>
        <v>883.33</v>
      </c>
      <c r="N5">
        <f>IF($G5="","",ROUND($G5/12,2))</f>
        <v>883.33</v>
      </c>
      <c r="O5">
        <f>IF($G5="","",ROUND($G5/12,2))</f>
        <v>883.33</v>
      </c>
      <c r="P5">
        <f>IF($G5="","",ROUND($G5/12,2))</f>
        <v>883.33</v>
      </c>
      <c r="Q5">
        <f>IF($G5="","",ROUND($G5/12,2))</f>
        <v>883.33</v>
      </c>
      <c r="R5">
        <f>IF($G5="","",ROUND($G5/12,2))</f>
        <v>883.33</v>
      </c>
      <c r="S5">
        <f>IF($G5="","",$G5-ROUND($G5/12,2)*11)</f>
        <v>883.37</v>
      </c>
      <c r="T5">
        <f>IF(A5="","",G5-SUM(D5))</f>
        <v>2600</v>
      </c>
      <c r="U5">
        <f>IF(OR(A5="",B5="None"),"",IF(C5="Yes",ROUND(G5*Building!$B$8,2),G5))</f>
        <v>10600</v>
      </c>
    </row>
    <row r="6">
      <c r="A6" t="s">
        <v>50</v>
      </c>
      <c r="B6" t="s">
        <v>51</v>
      </c>
      <c r="C6" t="s">
        <v>49</v>
      </c>
      <c r="D6">
        <v>4000</v>
      </c>
      <c r="F6">
        <v>5400</v>
      </c>
      <c r="G6">
        <f>IF(A6="","",IF(F6&lt;&gt;"",F6,ROUND(SUM(D6)*(1+SUM(E6)/100),2)))</f>
        <v>5400</v>
      </c>
      <c r="H6">
        <f>IF($G6="","",ROUND($G6/12,2))</f>
        <v>450</v>
      </c>
      <c r="I6">
        <f>IF($G6="","",ROUND($G6/12,2))</f>
        <v>450</v>
      </c>
      <c r="J6">
        <f>IF($G6="","",ROUND($G6/12,2))</f>
        <v>450</v>
      </c>
      <c r="K6">
        <f>IF($G6="","",ROUND($G6/12,2))</f>
        <v>450</v>
      </c>
      <c r="L6">
        <f>IF($G6="","",ROUND($G6/12,2))</f>
        <v>450</v>
      </c>
      <c r="M6">
        <f>IF($G6="","",ROUND($G6/12,2))</f>
        <v>450</v>
      </c>
      <c r="N6">
        <f>IF($G6="","",ROUND($G6/12,2))</f>
        <v>450</v>
      </c>
      <c r="O6">
        <f>IF($G6="","",ROUND($G6/12,2))</f>
        <v>450</v>
      </c>
      <c r="P6">
        <f>IF($G6="","",ROUND($G6/12,2))</f>
        <v>450</v>
      </c>
      <c r="Q6">
        <f>IF($G6="","",ROUND($G6/12,2))</f>
        <v>450</v>
      </c>
      <c r="R6">
        <f>IF($G6="","",ROUND($G6/12,2))</f>
        <v>450</v>
      </c>
      <c r="S6">
        <f>IF($G6="","",$G6-ROUND($G6/12,2)*11)</f>
        <v>450</v>
      </c>
      <c r="T6">
        <f>IF(A6="","",G6-SUM(D6))</f>
        <v>1400</v>
      </c>
      <c r="U6">
        <f>IF(OR(A6="",B6="None"),"",IF(C6="Yes",ROUND(G6*Building!$B$8,2),G6))</f>
        <v>5400</v>
      </c>
    </row>
    <row r="7">
      <c r="A7" t="s">
        <v>52</v>
      </c>
      <c r="B7" t="s">
        <v>53</v>
      </c>
      <c r="C7" t="s">
        <v>45</v>
      </c>
      <c r="D7">
        <v>40000</v>
      </c>
      <c r="E7">
        <v>2</v>
      </c>
      <c r="G7">
        <f>IF(A7="","",IF(F7&lt;&gt;"",F7,ROUND(SUM(D7)*(1+SUM(E7)/100),2)))</f>
        <v>40800</v>
      </c>
      <c r="H7">
        <f>IF($G7="","",ROUND($G7/12,2))</f>
        <v>3400</v>
      </c>
      <c r="I7">
        <f>IF($G7="","",ROUND($G7/12,2))</f>
        <v>3400</v>
      </c>
      <c r="J7">
        <f>IF($G7="","",ROUND($G7/12,2))</f>
        <v>3400</v>
      </c>
      <c r="K7">
        <f>IF($G7="","",ROUND($G7/12,2))</f>
        <v>3400</v>
      </c>
      <c r="L7">
        <f>IF($G7="","",ROUND($G7/12,2))</f>
        <v>3400</v>
      </c>
      <c r="M7">
        <f>IF($G7="","",ROUND($G7/12,2))</f>
        <v>3400</v>
      </c>
      <c r="N7">
        <f>IF($G7="","",ROUND($G7/12,2))</f>
        <v>3400</v>
      </c>
      <c r="O7">
        <f>IF($G7="","",ROUND($G7/12,2))</f>
        <v>3400</v>
      </c>
      <c r="P7">
        <f>IF($G7="","",ROUND($G7/12,2))</f>
        <v>3400</v>
      </c>
      <c r="Q7">
        <f>IF($G7="","",ROUND($G7/12,2))</f>
        <v>3400</v>
      </c>
      <c r="R7">
        <f>IF($G7="","",ROUND($G7/12,2))</f>
        <v>3400</v>
      </c>
      <c r="S7">
        <f>IF($G7="","",$G7-ROUND($G7/12,2)*11)</f>
        <v>3400</v>
      </c>
      <c r="T7">
        <f>IF(A7="","",G7-SUM(D7))</f>
        <v>800</v>
      </c>
      <c r="U7">
        <f>IF(OR(A7="",B7="None"),"",IF(C7="Yes",ROUND(G7*Building!$B$8,2),G7))</f>
        <v>40800</v>
      </c>
    </row>
    <row r="8">
      <c r="A8" t="s">
        <v>54</v>
      </c>
      <c r="B8" t="s">
        <v>55</v>
      </c>
      <c r="C8" t="s">
        <v>45</v>
      </c>
      <c r="D8">
        <v>14000</v>
      </c>
      <c r="E8">
        <v>12</v>
      </c>
      <c r="G8">
        <f>IF(A8="","",IF(F8&lt;&gt;"",F8,ROUND(SUM(D8)*(1+SUM(E8)/100),2)))</f>
        <v>15680</v>
      </c>
      <c r="H8">
        <f>IF($G8="","",ROUND($G8/12,2))</f>
        <v>1306.67</v>
      </c>
      <c r="I8">
        <f>IF($G8="","",ROUND($G8/12,2))</f>
        <v>1306.67</v>
      </c>
      <c r="J8">
        <f>IF($G8="","",ROUND($G8/12,2))</f>
        <v>1306.67</v>
      </c>
      <c r="K8">
        <f>IF($G8="","",ROUND($G8/12,2))</f>
        <v>1306.67</v>
      </c>
      <c r="L8">
        <f>IF($G8="","",ROUND($G8/12,2))</f>
        <v>1306.67</v>
      </c>
      <c r="M8">
        <f>IF($G8="","",ROUND($G8/12,2))</f>
        <v>1306.67</v>
      </c>
      <c r="N8">
        <f>IF($G8="","",ROUND($G8/12,2))</f>
        <v>1306.67</v>
      </c>
      <c r="O8">
        <f>IF($G8="","",ROUND($G8/12,2))</f>
        <v>1306.67</v>
      </c>
      <c r="P8">
        <f>IF($G8="","",ROUND($G8/12,2))</f>
        <v>1306.67</v>
      </c>
      <c r="Q8">
        <f>IF($G8="","",ROUND($G8/12,2))</f>
        <v>1306.67</v>
      </c>
      <c r="R8">
        <f>IF($G8="","",ROUND($G8/12,2))</f>
        <v>1306.67</v>
      </c>
      <c r="S8">
        <f>IF($G8="","",$G8-ROUND($G8/12,2)*11)</f>
        <v>1306.63</v>
      </c>
      <c r="T8">
        <f>IF(A8="","",G8-SUM(D8))</f>
        <v>1680</v>
      </c>
      <c r="U8">
        <f>IF(OR(A8="",B8="None"),"",IF(C8="Yes",ROUND(G8*Building!$B$8,2),G8))</f>
        <v>15680</v>
      </c>
    </row>
    <row r="9">
      <c r="A9" t="s">
        <v>56</v>
      </c>
      <c r="B9" t="s">
        <v>57</v>
      </c>
      <c r="C9" t="s">
        <v>45</v>
      </c>
      <c r="D9">
        <v>4500</v>
      </c>
      <c r="E9">
        <v>3</v>
      </c>
      <c r="G9">
        <f>IF(A9="","",IF(F9&lt;&gt;"",F9,ROUND(SUM(D9)*(1+SUM(E9)/100),2)))</f>
        <v>4635</v>
      </c>
      <c r="H9">
        <f>IF($G9="","",ROUND($G9/12,2))</f>
        <v>386.25</v>
      </c>
      <c r="I9">
        <f>IF($G9="","",ROUND($G9/12,2))</f>
        <v>386.25</v>
      </c>
      <c r="J9">
        <f>IF($G9="","",ROUND($G9/12,2))</f>
        <v>386.25</v>
      </c>
      <c r="K9">
        <f>IF($G9="","",ROUND($G9/12,2))</f>
        <v>386.25</v>
      </c>
      <c r="L9">
        <f>IF($G9="","",ROUND($G9/12,2))</f>
        <v>386.25</v>
      </c>
      <c r="M9">
        <f>IF($G9="","",ROUND($G9/12,2))</f>
        <v>386.25</v>
      </c>
      <c r="N9">
        <f>IF($G9="","",ROUND($G9/12,2))</f>
        <v>386.25</v>
      </c>
      <c r="O9">
        <f>IF($G9="","",ROUND($G9/12,2))</f>
        <v>386.25</v>
      </c>
      <c r="P9">
        <f>IF($G9="","",ROUND($G9/12,2))</f>
        <v>386.25</v>
      </c>
      <c r="Q9">
        <f>IF($G9="","",ROUND($G9/12,2))</f>
        <v>386.25</v>
      </c>
      <c r="R9">
        <f>IF($G9="","",ROUND($G9/12,2))</f>
        <v>386.25</v>
      </c>
      <c r="S9">
        <f>IF($G9="","",$G9-ROUND($G9/12,2)*11)</f>
        <v>386.25</v>
      </c>
      <c r="T9">
        <f>IF(A9="","",G9-SUM(D9))</f>
        <v>135</v>
      </c>
      <c r="U9" t="str">
        <f>IF(OR(A9="",B9="None"),"",IF(C9="Yes",ROUND(G9*Building!$B$8,2),G9))</f>
        <v/>
      </c>
    </row>
    <row r="10">
      <c r="G10" t="str">
        <f>IF(A10="","",IF(F10&lt;&gt;"",F10,ROUND(SUM(D10)*(1+SUM(E10)/100),2)))</f>
        <v/>
      </c>
      <c r="H10" t="str">
        <f>IF($G10="","",ROUND($G10/12,2))</f>
        <v/>
      </c>
      <c r="I10" t="str">
        <f>IF($G10="","",ROUND($G10/12,2))</f>
        <v/>
      </c>
      <c r="J10" t="str">
        <f>IF($G10="","",ROUND($G10/12,2))</f>
        <v/>
      </c>
      <c r="K10" t="str">
        <f>IF($G10="","",ROUND($G10/12,2))</f>
        <v/>
      </c>
      <c r="L10" t="str">
        <f>IF($G10="","",ROUND($G10/12,2))</f>
        <v/>
      </c>
      <c r="M10" t="str">
        <f>IF($G10="","",ROUND($G10/12,2))</f>
        <v/>
      </c>
      <c r="N10" t="str">
        <f>IF($G10="","",ROUND($G10/12,2))</f>
        <v/>
      </c>
      <c r="O10" t="str">
        <f>IF($G10="","",ROUND($G10/12,2))</f>
        <v/>
      </c>
      <c r="P10" t="str">
        <f>IF($G10="","",ROUND($G10/12,2))</f>
        <v/>
      </c>
      <c r="Q10" t="str">
        <f>IF($G10="","",ROUND($G10/12,2))</f>
        <v/>
      </c>
      <c r="R10" t="str">
        <f>IF($G10="","",ROUND($G10/12,2))</f>
        <v/>
      </c>
      <c r="S10" t="str">
        <f>IF($G10="","",$G10-ROUND($G10/12,2)*11)</f>
        <v/>
      </c>
      <c r="T10" t="str">
        <f>IF(A10="","",G10-SUM(D10))</f>
        <v/>
      </c>
      <c r="U10" t="str">
        <f>IF(OR(A10="",B10="None"),"",IF(C10="Yes",ROUND(G10*Building!$B$8,2),G10))</f>
        <v/>
      </c>
    </row>
    <row r="11">
      <c r="G11" t="str">
        <f>IF(A11="","",IF(F11&lt;&gt;"",F11,ROUND(SUM(D11)*(1+SUM(E11)/100),2)))</f>
        <v/>
      </c>
      <c r="H11" t="str">
        <f>IF($G11="","",ROUND($G11/12,2))</f>
        <v/>
      </c>
      <c r="I11" t="str">
        <f>IF($G11="","",ROUND($G11/12,2))</f>
        <v/>
      </c>
      <c r="J11" t="str">
        <f>IF($G11="","",ROUND($G11/12,2))</f>
        <v/>
      </c>
      <c r="K11" t="str">
        <f>IF($G11="","",ROUND($G11/12,2))</f>
        <v/>
      </c>
      <c r="L11" t="str">
        <f>IF($G11="","",ROUND($G11/12,2))</f>
        <v/>
      </c>
      <c r="M11" t="str">
        <f>IF($G11="","",ROUND($G11/12,2))</f>
        <v/>
      </c>
      <c r="N11" t="str">
        <f>IF($G11="","",ROUND($G11/12,2))</f>
        <v/>
      </c>
      <c r="O11" t="str">
        <f>IF($G11="","",ROUND($G11/12,2))</f>
        <v/>
      </c>
      <c r="P11" t="str">
        <f>IF($G11="","",ROUND($G11/12,2))</f>
        <v/>
      </c>
      <c r="Q11" t="str">
        <f>IF($G11="","",ROUND($G11/12,2))</f>
        <v/>
      </c>
      <c r="R11" t="str">
        <f>IF($G11="","",ROUND($G11/12,2))</f>
        <v/>
      </c>
      <c r="S11" t="str">
        <f>IF($G11="","",$G11-ROUND($G11/12,2)*11)</f>
        <v/>
      </c>
      <c r="T11" t="str">
        <f>IF(A11="","",G11-SUM(D11))</f>
        <v/>
      </c>
      <c r="U11" t="str">
        <f>IF(OR(A11="",B11="None"),"",IF(C11="Yes",ROUND(G11*Building!$B$8,2),G11))</f>
        <v/>
      </c>
    </row>
    <row r="12">
      <c r="G12" t="str">
        <f>IF(A12="","",IF(F12&lt;&gt;"",F12,ROUND(SUM(D12)*(1+SUM(E12)/100),2)))</f>
        <v/>
      </c>
      <c r="H12" t="str">
        <f>IF($G12="","",ROUND($G12/12,2))</f>
        <v/>
      </c>
      <c r="I12" t="str">
        <f>IF($G12="","",ROUND($G12/12,2))</f>
        <v/>
      </c>
      <c r="J12" t="str">
        <f>IF($G12="","",ROUND($G12/12,2))</f>
        <v/>
      </c>
      <c r="K12" t="str">
        <f>IF($G12="","",ROUND($G12/12,2))</f>
        <v/>
      </c>
      <c r="L12" t="str">
        <f>IF($G12="","",ROUND($G12/12,2))</f>
        <v/>
      </c>
      <c r="M12" t="str">
        <f>IF($G12="","",ROUND($G12/12,2))</f>
        <v/>
      </c>
      <c r="N12" t="str">
        <f>IF($G12="","",ROUND($G12/12,2))</f>
        <v/>
      </c>
      <c r="O12" t="str">
        <f>IF($G12="","",ROUND($G12/12,2))</f>
        <v/>
      </c>
      <c r="P12" t="str">
        <f>IF($G12="","",ROUND($G12/12,2))</f>
        <v/>
      </c>
      <c r="Q12" t="str">
        <f>IF($G12="","",ROUND($G12/12,2))</f>
        <v/>
      </c>
      <c r="R12" t="str">
        <f>IF($G12="","",ROUND($G12/12,2))</f>
        <v/>
      </c>
      <c r="S12" t="str">
        <f>IF($G12="","",$G12-ROUND($G12/12,2)*11)</f>
        <v/>
      </c>
      <c r="T12" t="str">
        <f>IF(A12="","",G12-SUM(D12))</f>
        <v/>
      </c>
      <c r="U12" t="str">
        <f>IF(OR(A12="",B12="None"),"",IF(C12="Yes",ROUND(G12*Building!$B$8,2),G12))</f>
        <v/>
      </c>
    </row>
    <row r="13">
      <c r="G13" t="str">
        <f>IF(A13="","",IF(F13&lt;&gt;"",F13,ROUND(SUM(D13)*(1+SUM(E13)/100),2)))</f>
        <v/>
      </c>
      <c r="H13" t="str">
        <f>IF($G13="","",ROUND($G13/12,2))</f>
        <v/>
      </c>
      <c r="I13" t="str">
        <f>IF($G13="","",ROUND($G13/12,2))</f>
        <v/>
      </c>
      <c r="J13" t="str">
        <f>IF($G13="","",ROUND($G13/12,2))</f>
        <v/>
      </c>
      <c r="K13" t="str">
        <f>IF($G13="","",ROUND($G13/12,2))</f>
        <v/>
      </c>
      <c r="L13" t="str">
        <f>IF($G13="","",ROUND($G13/12,2))</f>
        <v/>
      </c>
      <c r="M13" t="str">
        <f>IF($G13="","",ROUND($G13/12,2))</f>
        <v/>
      </c>
      <c r="N13" t="str">
        <f>IF($G13="","",ROUND($G13/12,2))</f>
        <v/>
      </c>
      <c r="O13" t="str">
        <f>IF($G13="","",ROUND($G13/12,2))</f>
        <v/>
      </c>
      <c r="P13" t="str">
        <f>IF($G13="","",ROUND($G13/12,2))</f>
        <v/>
      </c>
      <c r="Q13" t="str">
        <f>IF($G13="","",ROUND($G13/12,2))</f>
        <v/>
      </c>
      <c r="R13" t="str">
        <f>IF($G13="","",ROUND($G13/12,2))</f>
        <v/>
      </c>
      <c r="S13" t="str">
        <f>IF($G13="","",$G13-ROUND($G13/12,2)*11)</f>
        <v/>
      </c>
      <c r="T13" t="str">
        <f>IF(A13="","",G13-SUM(D13))</f>
        <v/>
      </c>
      <c r="U13" t="str">
        <f>IF(OR(A13="",B13="None"),"",IF(C13="Yes",ROUND(G13*Building!$B$8,2),G13))</f>
        <v/>
      </c>
    </row>
    <row r="14">
      <c r="G14" t="str">
        <f>IF(A14="","",IF(F14&lt;&gt;"",F14,ROUND(SUM(D14)*(1+SUM(E14)/100),2)))</f>
        <v/>
      </c>
      <c r="H14" t="str">
        <f>IF($G14="","",ROUND($G14/12,2))</f>
        <v/>
      </c>
      <c r="I14" t="str">
        <f>IF($G14="","",ROUND($G14/12,2))</f>
        <v/>
      </c>
      <c r="J14" t="str">
        <f>IF($G14="","",ROUND($G14/12,2))</f>
        <v/>
      </c>
      <c r="K14" t="str">
        <f>IF($G14="","",ROUND($G14/12,2))</f>
        <v/>
      </c>
      <c r="L14" t="str">
        <f>IF($G14="","",ROUND($G14/12,2))</f>
        <v/>
      </c>
      <c r="M14" t="str">
        <f>IF($G14="","",ROUND($G14/12,2))</f>
        <v/>
      </c>
      <c r="N14" t="str">
        <f>IF($G14="","",ROUND($G14/12,2))</f>
        <v/>
      </c>
      <c r="O14" t="str">
        <f>IF($G14="","",ROUND($G14/12,2))</f>
        <v/>
      </c>
      <c r="P14" t="str">
        <f>IF($G14="","",ROUND($G14/12,2))</f>
        <v/>
      </c>
      <c r="Q14" t="str">
        <f>IF($G14="","",ROUND($G14/12,2))</f>
        <v/>
      </c>
      <c r="R14" t="str">
        <f>IF($G14="","",ROUND($G14/12,2))</f>
        <v/>
      </c>
      <c r="S14" t="str">
        <f>IF($G14="","",$G14-ROUND($G14/12,2)*11)</f>
        <v/>
      </c>
      <c r="T14" t="str">
        <f>IF(A14="","",G14-SUM(D14))</f>
        <v/>
      </c>
      <c r="U14" t="str">
        <f>IF(OR(A14="",B14="None"),"",IF(C14="Yes",ROUND(G14*Building!$B$8,2),G14))</f>
        <v/>
      </c>
    </row>
    <row r="15">
      <c r="G15" t="str">
        <f>IF(A15="","",IF(F15&lt;&gt;"",F15,ROUND(SUM(D15)*(1+SUM(E15)/100),2)))</f>
        <v/>
      </c>
      <c r="H15" t="str">
        <f>IF($G15="","",ROUND($G15/12,2))</f>
        <v/>
      </c>
      <c r="I15" t="str">
        <f>IF($G15="","",ROUND($G15/12,2))</f>
        <v/>
      </c>
      <c r="J15" t="str">
        <f>IF($G15="","",ROUND($G15/12,2))</f>
        <v/>
      </c>
      <c r="K15" t="str">
        <f>IF($G15="","",ROUND($G15/12,2))</f>
        <v/>
      </c>
      <c r="L15" t="str">
        <f>IF($G15="","",ROUND($G15/12,2))</f>
        <v/>
      </c>
      <c r="M15" t="str">
        <f>IF($G15="","",ROUND($G15/12,2))</f>
        <v/>
      </c>
      <c r="N15" t="str">
        <f>IF($G15="","",ROUND($G15/12,2))</f>
        <v/>
      </c>
      <c r="O15" t="str">
        <f>IF($G15="","",ROUND($G15/12,2))</f>
        <v/>
      </c>
      <c r="P15" t="str">
        <f>IF($G15="","",ROUND($G15/12,2))</f>
        <v/>
      </c>
      <c r="Q15" t="str">
        <f>IF($G15="","",ROUND($G15/12,2))</f>
        <v/>
      </c>
      <c r="R15" t="str">
        <f>IF($G15="","",ROUND($G15/12,2))</f>
        <v/>
      </c>
      <c r="S15" t="str">
        <f>IF($G15="","",$G15-ROUND($G15/12,2)*11)</f>
        <v/>
      </c>
      <c r="T15" t="str">
        <f>IF(A15="","",G15-SUM(D15))</f>
        <v/>
      </c>
      <c r="U15" t="str">
        <f>IF(OR(A15="",B15="None"),"",IF(C15="Yes",ROUND(G15*Building!$B$8,2),G15))</f>
        <v/>
      </c>
    </row>
    <row r="16">
      <c r="G16" t="str">
        <f>IF(A16="","",IF(F16&lt;&gt;"",F16,ROUND(SUM(D16)*(1+SUM(E16)/100),2)))</f>
        <v/>
      </c>
      <c r="H16" t="str">
        <f>IF($G16="","",ROUND($G16/12,2))</f>
        <v/>
      </c>
      <c r="I16" t="str">
        <f>IF($G16="","",ROUND($G16/12,2))</f>
        <v/>
      </c>
      <c r="J16" t="str">
        <f>IF($G16="","",ROUND($G16/12,2))</f>
        <v/>
      </c>
      <c r="K16" t="str">
        <f>IF($G16="","",ROUND($G16/12,2))</f>
        <v/>
      </c>
      <c r="L16" t="str">
        <f>IF($G16="","",ROUND($G16/12,2))</f>
        <v/>
      </c>
      <c r="M16" t="str">
        <f>IF($G16="","",ROUND($G16/12,2))</f>
        <v/>
      </c>
      <c r="N16" t="str">
        <f>IF($G16="","",ROUND($G16/12,2))</f>
        <v/>
      </c>
      <c r="O16" t="str">
        <f>IF($G16="","",ROUND($G16/12,2))</f>
        <v/>
      </c>
      <c r="P16" t="str">
        <f>IF($G16="","",ROUND($G16/12,2))</f>
        <v/>
      </c>
      <c r="Q16" t="str">
        <f>IF($G16="","",ROUND($G16/12,2))</f>
        <v/>
      </c>
      <c r="R16" t="str">
        <f>IF($G16="","",ROUND($G16/12,2))</f>
        <v/>
      </c>
      <c r="S16" t="str">
        <f>IF($G16="","",$G16-ROUND($G16/12,2)*11)</f>
        <v/>
      </c>
      <c r="T16" t="str">
        <f>IF(A16="","",G16-SUM(D16))</f>
        <v/>
      </c>
      <c r="U16" t="str">
        <f>IF(OR(A16="",B16="None"),"",IF(C16="Yes",ROUND(G16*Building!$B$8,2),G16))</f>
        <v/>
      </c>
    </row>
    <row r="17">
      <c r="G17" t="str">
        <f>IF(A17="","",IF(F17&lt;&gt;"",F17,ROUND(SUM(D17)*(1+SUM(E17)/100),2)))</f>
        <v/>
      </c>
      <c r="H17" t="str">
        <f>IF($G17="","",ROUND($G17/12,2))</f>
        <v/>
      </c>
      <c r="I17" t="str">
        <f>IF($G17="","",ROUND($G17/12,2))</f>
        <v/>
      </c>
      <c r="J17" t="str">
        <f>IF($G17="","",ROUND($G17/12,2))</f>
        <v/>
      </c>
      <c r="K17" t="str">
        <f>IF($G17="","",ROUND($G17/12,2))</f>
        <v/>
      </c>
      <c r="L17" t="str">
        <f>IF($G17="","",ROUND($G17/12,2))</f>
        <v/>
      </c>
      <c r="M17" t="str">
        <f>IF($G17="","",ROUND($G17/12,2))</f>
        <v/>
      </c>
      <c r="N17" t="str">
        <f>IF($G17="","",ROUND($G17/12,2))</f>
        <v/>
      </c>
      <c r="O17" t="str">
        <f>IF($G17="","",ROUND($G17/12,2))</f>
        <v/>
      </c>
      <c r="P17" t="str">
        <f>IF($G17="","",ROUND($G17/12,2))</f>
        <v/>
      </c>
      <c r="Q17" t="str">
        <f>IF($G17="","",ROUND($G17/12,2))</f>
        <v/>
      </c>
      <c r="R17" t="str">
        <f>IF($G17="","",ROUND($G17/12,2))</f>
        <v/>
      </c>
      <c r="S17" t="str">
        <f>IF($G17="","",$G17-ROUND($G17/12,2)*11)</f>
        <v/>
      </c>
      <c r="T17" t="str">
        <f>IF(A17="","",G17-SUM(D17))</f>
        <v/>
      </c>
      <c r="U17" t="str">
        <f>IF(OR(A17="",B17="None"),"",IF(C17="Yes",ROUND(G17*Building!$B$8,2),G17))</f>
        <v/>
      </c>
    </row>
    <row r="18">
      <c r="G18" t="str">
        <f>IF(A18="","",IF(F18&lt;&gt;"",F18,ROUND(SUM(D18)*(1+SUM(E18)/100),2)))</f>
        <v/>
      </c>
      <c r="H18" t="str">
        <f>IF($G18="","",ROUND($G18/12,2))</f>
        <v/>
      </c>
      <c r="I18" t="str">
        <f>IF($G18="","",ROUND($G18/12,2))</f>
        <v/>
      </c>
      <c r="J18" t="str">
        <f>IF($G18="","",ROUND($G18/12,2))</f>
        <v/>
      </c>
      <c r="K18" t="str">
        <f>IF($G18="","",ROUND($G18/12,2))</f>
        <v/>
      </c>
      <c r="L18" t="str">
        <f>IF($G18="","",ROUND($G18/12,2))</f>
        <v/>
      </c>
      <c r="M18" t="str">
        <f>IF($G18="","",ROUND($G18/12,2))</f>
        <v/>
      </c>
      <c r="N18" t="str">
        <f>IF($G18="","",ROUND($G18/12,2))</f>
        <v/>
      </c>
      <c r="O18" t="str">
        <f>IF($G18="","",ROUND($G18/12,2))</f>
        <v/>
      </c>
      <c r="P18" t="str">
        <f>IF($G18="","",ROUND($G18/12,2))</f>
        <v/>
      </c>
      <c r="Q18" t="str">
        <f>IF($G18="","",ROUND($G18/12,2))</f>
        <v/>
      </c>
      <c r="R18" t="str">
        <f>IF($G18="","",ROUND($G18/12,2))</f>
        <v/>
      </c>
      <c r="S18" t="str">
        <f>IF($G18="","",$G18-ROUND($G18/12,2)*11)</f>
        <v/>
      </c>
      <c r="T18" t="str">
        <f>IF(A18="","",G18-SUM(D18))</f>
        <v/>
      </c>
      <c r="U18" t="str">
        <f>IF(OR(A18="",B18="None"),"",IF(C18="Yes",ROUND(G18*Building!$B$8,2),G18))</f>
        <v/>
      </c>
    </row>
    <row r="19">
      <c r="G19" t="str">
        <f>IF(A19="","",IF(F19&lt;&gt;"",F19,ROUND(SUM(D19)*(1+SUM(E19)/100),2)))</f>
        <v/>
      </c>
      <c r="H19" t="str">
        <f>IF($G19="","",ROUND($G19/12,2))</f>
        <v/>
      </c>
      <c r="I19" t="str">
        <f>IF($G19="","",ROUND($G19/12,2))</f>
        <v/>
      </c>
      <c r="J19" t="str">
        <f>IF($G19="","",ROUND($G19/12,2))</f>
        <v/>
      </c>
      <c r="K19" t="str">
        <f>IF($G19="","",ROUND($G19/12,2))</f>
        <v/>
      </c>
      <c r="L19" t="str">
        <f>IF($G19="","",ROUND($G19/12,2))</f>
        <v/>
      </c>
      <c r="M19" t="str">
        <f>IF($G19="","",ROUND($G19/12,2))</f>
        <v/>
      </c>
      <c r="N19" t="str">
        <f>IF($G19="","",ROUND($G19/12,2))</f>
        <v/>
      </c>
      <c r="O19" t="str">
        <f>IF($G19="","",ROUND($G19/12,2))</f>
        <v/>
      </c>
      <c r="P19" t="str">
        <f>IF($G19="","",ROUND($G19/12,2))</f>
        <v/>
      </c>
      <c r="Q19" t="str">
        <f>IF($G19="","",ROUND($G19/12,2))</f>
        <v/>
      </c>
      <c r="R19" t="str">
        <f>IF($G19="","",ROUND($G19/12,2))</f>
        <v/>
      </c>
      <c r="S19" t="str">
        <f>IF($G19="","",$G19-ROUND($G19/12,2)*11)</f>
        <v/>
      </c>
      <c r="T19" t="str">
        <f>IF(A19="","",G19-SUM(D19))</f>
        <v/>
      </c>
      <c r="U19" t="str">
        <f>IF(OR(A19="",B19="None"),"",IF(C19="Yes",ROUND(G19*Building!$B$8,2),G19))</f>
        <v/>
      </c>
    </row>
    <row r="20">
      <c r="G20" t="str">
        <f>IF(A20="","",IF(F20&lt;&gt;"",F20,ROUND(SUM(D20)*(1+SUM(E20)/100),2)))</f>
        <v/>
      </c>
      <c r="H20" t="str">
        <f>IF($G20="","",ROUND($G20/12,2))</f>
        <v/>
      </c>
      <c r="I20" t="str">
        <f>IF($G20="","",ROUND($G20/12,2))</f>
        <v/>
      </c>
      <c r="J20" t="str">
        <f>IF($G20="","",ROUND($G20/12,2))</f>
        <v/>
      </c>
      <c r="K20" t="str">
        <f>IF($G20="","",ROUND($G20/12,2))</f>
        <v/>
      </c>
      <c r="L20" t="str">
        <f>IF($G20="","",ROUND($G20/12,2))</f>
        <v/>
      </c>
      <c r="M20" t="str">
        <f>IF($G20="","",ROUND($G20/12,2))</f>
        <v/>
      </c>
      <c r="N20" t="str">
        <f>IF($G20="","",ROUND($G20/12,2))</f>
        <v/>
      </c>
      <c r="O20" t="str">
        <f>IF($G20="","",ROUND($G20/12,2))</f>
        <v/>
      </c>
      <c r="P20" t="str">
        <f>IF($G20="","",ROUND($G20/12,2))</f>
        <v/>
      </c>
      <c r="Q20" t="str">
        <f>IF($G20="","",ROUND($G20/12,2))</f>
        <v/>
      </c>
      <c r="R20" t="str">
        <f>IF($G20="","",ROUND($G20/12,2))</f>
        <v/>
      </c>
      <c r="S20" t="str">
        <f>IF($G20="","",$G20-ROUND($G20/12,2)*11)</f>
        <v/>
      </c>
      <c r="T20" t="str">
        <f>IF(A20="","",G20-SUM(D20))</f>
        <v/>
      </c>
      <c r="U20" t="str">
        <f>IF(OR(A20="",B20="None"),"",IF(C20="Yes",ROUND(G20*Building!$B$8,2),G20))</f>
        <v/>
      </c>
    </row>
    <row r="21">
      <c r="G21" t="str">
        <f>IF(A21="","",IF(F21&lt;&gt;"",F21,ROUND(SUM(D21)*(1+SUM(E21)/100),2)))</f>
        <v/>
      </c>
      <c r="H21" t="str">
        <f>IF($G21="","",ROUND($G21/12,2))</f>
        <v/>
      </c>
      <c r="I21" t="str">
        <f>IF($G21="","",ROUND($G21/12,2))</f>
        <v/>
      </c>
      <c r="J21" t="str">
        <f>IF($G21="","",ROUND($G21/12,2))</f>
        <v/>
      </c>
      <c r="K21" t="str">
        <f>IF($G21="","",ROUND($G21/12,2))</f>
        <v/>
      </c>
      <c r="L21" t="str">
        <f>IF($G21="","",ROUND($G21/12,2))</f>
        <v/>
      </c>
      <c r="M21" t="str">
        <f>IF($G21="","",ROUND($G21/12,2))</f>
        <v/>
      </c>
      <c r="N21" t="str">
        <f>IF($G21="","",ROUND($G21/12,2))</f>
        <v/>
      </c>
      <c r="O21" t="str">
        <f>IF($G21="","",ROUND($G21/12,2))</f>
        <v/>
      </c>
      <c r="P21" t="str">
        <f>IF($G21="","",ROUND($G21/12,2))</f>
        <v/>
      </c>
      <c r="Q21" t="str">
        <f>IF($G21="","",ROUND($G21/12,2))</f>
        <v/>
      </c>
      <c r="R21" t="str">
        <f>IF($G21="","",ROUND($G21/12,2))</f>
        <v/>
      </c>
      <c r="S21" t="str">
        <f>IF($G21="","",$G21-ROUND($G21/12,2)*11)</f>
        <v/>
      </c>
      <c r="T21" t="str">
        <f>IF(A21="","",G21-SUM(D21))</f>
        <v/>
      </c>
      <c r="U21" t="str">
        <f>IF(OR(A21="",B21="None"),"",IF(C21="Yes",ROUND(G21*Building!$B$8,2),G21))</f>
        <v/>
      </c>
    </row>
    <row r="22">
      <c r="G22" t="str">
        <f>IF(A22="","",IF(F22&lt;&gt;"",F22,ROUND(SUM(D22)*(1+SUM(E22)/100),2)))</f>
        <v/>
      </c>
      <c r="H22" t="str">
        <f>IF($G22="","",ROUND($G22/12,2))</f>
        <v/>
      </c>
      <c r="I22" t="str">
        <f>IF($G22="","",ROUND($G22/12,2))</f>
        <v/>
      </c>
      <c r="J22" t="str">
        <f>IF($G22="","",ROUND($G22/12,2))</f>
        <v/>
      </c>
      <c r="K22" t="str">
        <f>IF($G22="","",ROUND($G22/12,2))</f>
        <v/>
      </c>
      <c r="L22" t="str">
        <f>IF($G22="","",ROUND($G22/12,2))</f>
        <v/>
      </c>
      <c r="M22" t="str">
        <f>IF($G22="","",ROUND($G22/12,2))</f>
        <v/>
      </c>
      <c r="N22" t="str">
        <f>IF($G22="","",ROUND($G22/12,2))</f>
        <v/>
      </c>
      <c r="O22" t="str">
        <f>IF($G22="","",ROUND($G22/12,2))</f>
        <v/>
      </c>
      <c r="P22" t="str">
        <f>IF($G22="","",ROUND($G22/12,2))</f>
        <v/>
      </c>
      <c r="Q22" t="str">
        <f>IF($G22="","",ROUND($G22/12,2))</f>
        <v/>
      </c>
      <c r="R22" t="str">
        <f>IF($G22="","",ROUND($G22/12,2))</f>
        <v/>
      </c>
      <c r="S22" t="str">
        <f>IF($G22="","",$G22-ROUND($G22/12,2)*11)</f>
        <v/>
      </c>
      <c r="T22" t="str">
        <f>IF(A22="","",G22-SUM(D22))</f>
        <v/>
      </c>
      <c r="U22" t="str">
        <f>IF(OR(A22="",B22="None"),"",IF(C22="Yes",ROUND(G22*Building!$B$8,2),G22))</f>
        <v/>
      </c>
    </row>
    <row r="23">
      <c r="G23" t="str">
        <f>IF(A23="","",IF(F23&lt;&gt;"",F23,ROUND(SUM(D23)*(1+SUM(E23)/100),2)))</f>
        <v/>
      </c>
      <c r="H23" t="str">
        <f>IF($G23="","",ROUND($G23/12,2))</f>
        <v/>
      </c>
      <c r="I23" t="str">
        <f>IF($G23="","",ROUND($G23/12,2))</f>
        <v/>
      </c>
      <c r="J23" t="str">
        <f>IF($G23="","",ROUND($G23/12,2))</f>
        <v/>
      </c>
      <c r="K23" t="str">
        <f>IF($G23="","",ROUND($G23/12,2))</f>
        <v/>
      </c>
      <c r="L23" t="str">
        <f>IF($G23="","",ROUND($G23/12,2))</f>
        <v/>
      </c>
      <c r="M23" t="str">
        <f>IF($G23="","",ROUND($G23/12,2))</f>
        <v/>
      </c>
      <c r="N23" t="str">
        <f>IF($G23="","",ROUND($G23/12,2))</f>
        <v/>
      </c>
      <c r="O23" t="str">
        <f>IF($G23="","",ROUND($G23/12,2))</f>
        <v/>
      </c>
      <c r="P23" t="str">
        <f>IF($G23="","",ROUND($G23/12,2))</f>
        <v/>
      </c>
      <c r="Q23" t="str">
        <f>IF($G23="","",ROUND($G23/12,2))</f>
        <v/>
      </c>
      <c r="R23" t="str">
        <f>IF($G23="","",ROUND($G23/12,2))</f>
        <v/>
      </c>
      <c r="S23" t="str">
        <f>IF($G23="","",$G23-ROUND($G23/12,2)*11)</f>
        <v/>
      </c>
      <c r="T23" t="str">
        <f>IF(A23="","",G23-SUM(D23))</f>
        <v/>
      </c>
      <c r="U23" t="str">
        <f>IF(OR(A23="",B23="None"),"",IF(C23="Yes",ROUND(G23*Building!$B$8,2),G23))</f>
        <v/>
      </c>
    </row>
    <row r="24">
      <c r="G24" t="str">
        <f>IF(A24="","",IF(F24&lt;&gt;"",F24,ROUND(SUM(D24)*(1+SUM(E24)/100),2)))</f>
        <v/>
      </c>
      <c r="H24" t="str">
        <f>IF($G24="","",ROUND($G24/12,2))</f>
        <v/>
      </c>
      <c r="I24" t="str">
        <f>IF($G24="","",ROUND($G24/12,2))</f>
        <v/>
      </c>
      <c r="J24" t="str">
        <f>IF($G24="","",ROUND($G24/12,2))</f>
        <v/>
      </c>
      <c r="K24" t="str">
        <f>IF($G24="","",ROUND($G24/12,2))</f>
        <v/>
      </c>
      <c r="L24" t="str">
        <f>IF($G24="","",ROUND($G24/12,2))</f>
        <v/>
      </c>
      <c r="M24" t="str">
        <f>IF($G24="","",ROUND($G24/12,2))</f>
        <v/>
      </c>
      <c r="N24" t="str">
        <f>IF($G24="","",ROUND($G24/12,2))</f>
        <v/>
      </c>
      <c r="O24" t="str">
        <f>IF($G24="","",ROUND($G24/12,2))</f>
        <v/>
      </c>
      <c r="P24" t="str">
        <f>IF($G24="","",ROUND($G24/12,2))</f>
        <v/>
      </c>
      <c r="Q24" t="str">
        <f>IF($G24="","",ROUND($G24/12,2))</f>
        <v/>
      </c>
      <c r="R24" t="str">
        <f>IF($G24="","",ROUND($G24/12,2))</f>
        <v/>
      </c>
      <c r="S24" t="str">
        <f>IF($G24="","",$G24-ROUND($G24/12,2)*11)</f>
        <v/>
      </c>
      <c r="T24" t="str">
        <f>IF(A24="","",G24-SUM(D24))</f>
        <v/>
      </c>
      <c r="U24" t="str">
        <f>IF(OR(A24="",B24="None"),"",IF(C24="Yes",ROUND(G24*Building!$B$8,2),G24))</f>
        <v/>
      </c>
    </row>
    <row r="25">
      <c r="G25" t="str">
        <f>IF(A25="","",IF(F25&lt;&gt;"",F25,ROUND(SUM(D25)*(1+SUM(E25)/100),2)))</f>
        <v/>
      </c>
      <c r="H25" t="str">
        <f>IF($G25="","",ROUND($G25/12,2))</f>
        <v/>
      </c>
      <c r="I25" t="str">
        <f>IF($G25="","",ROUND($G25/12,2))</f>
        <v/>
      </c>
      <c r="J25" t="str">
        <f>IF($G25="","",ROUND($G25/12,2))</f>
        <v/>
      </c>
      <c r="K25" t="str">
        <f>IF($G25="","",ROUND($G25/12,2))</f>
        <v/>
      </c>
      <c r="L25" t="str">
        <f>IF($G25="","",ROUND($G25/12,2))</f>
        <v/>
      </c>
      <c r="M25" t="str">
        <f>IF($G25="","",ROUND($G25/12,2))</f>
        <v/>
      </c>
      <c r="N25" t="str">
        <f>IF($G25="","",ROUND($G25/12,2))</f>
        <v/>
      </c>
      <c r="O25" t="str">
        <f>IF($G25="","",ROUND($G25/12,2))</f>
        <v/>
      </c>
      <c r="P25" t="str">
        <f>IF($G25="","",ROUND($G25/12,2))</f>
        <v/>
      </c>
      <c r="Q25" t="str">
        <f>IF($G25="","",ROUND($G25/12,2))</f>
        <v/>
      </c>
      <c r="R25" t="str">
        <f>IF($G25="","",ROUND($G25/12,2))</f>
        <v/>
      </c>
      <c r="S25" t="str">
        <f>IF($G25="","",$G25-ROUND($G25/12,2)*11)</f>
        <v/>
      </c>
      <c r="T25" t="str">
        <f>IF(A25="","",G25-SUM(D25))</f>
        <v/>
      </c>
      <c r="U25" t="str">
        <f>IF(OR(A25="",B25="None"),"",IF(C25="Yes",ROUND(G25*Building!$B$8,2),G25))</f>
        <v/>
      </c>
    </row>
    <row r="26">
      <c r="G26" t="str">
        <f>IF(A26="","",IF(F26&lt;&gt;"",F26,ROUND(SUM(D26)*(1+SUM(E26)/100),2)))</f>
        <v/>
      </c>
      <c r="H26" t="str">
        <f>IF($G26="","",ROUND($G26/12,2))</f>
        <v/>
      </c>
      <c r="I26" t="str">
        <f>IF($G26="","",ROUND($G26/12,2))</f>
        <v/>
      </c>
      <c r="J26" t="str">
        <f>IF($G26="","",ROUND($G26/12,2))</f>
        <v/>
      </c>
      <c r="K26" t="str">
        <f>IF($G26="","",ROUND($G26/12,2))</f>
        <v/>
      </c>
      <c r="L26" t="str">
        <f>IF($G26="","",ROUND($G26/12,2))</f>
        <v/>
      </c>
      <c r="M26" t="str">
        <f>IF($G26="","",ROUND($G26/12,2))</f>
        <v/>
      </c>
      <c r="N26" t="str">
        <f>IF($G26="","",ROUND($G26/12,2))</f>
        <v/>
      </c>
      <c r="O26" t="str">
        <f>IF($G26="","",ROUND($G26/12,2))</f>
        <v/>
      </c>
      <c r="P26" t="str">
        <f>IF($G26="","",ROUND($G26/12,2))</f>
        <v/>
      </c>
      <c r="Q26" t="str">
        <f>IF($G26="","",ROUND($G26/12,2))</f>
        <v/>
      </c>
      <c r="R26" t="str">
        <f>IF($G26="","",ROUND($G26/12,2))</f>
        <v/>
      </c>
      <c r="S26" t="str">
        <f>IF($G26="","",$G26-ROUND($G26/12,2)*11)</f>
        <v/>
      </c>
      <c r="T26" t="str">
        <f>IF(A26="","",G26-SUM(D26))</f>
        <v/>
      </c>
      <c r="U26" t="str">
        <f>IF(OR(A26="",B26="None"),"",IF(C26="Yes",ROUND(G26*Building!$B$8,2),G26))</f>
        <v/>
      </c>
    </row>
    <row r="27">
      <c r="G27" t="str">
        <f>IF(A27="","",IF(F27&lt;&gt;"",F27,ROUND(SUM(D27)*(1+SUM(E27)/100),2)))</f>
        <v/>
      </c>
      <c r="H27" t="str">
        <f>IF($G27="","",ROUND($G27/12,2))</f>
        <v/>
      </c>
      <c r="I27" t="str">
        <f>IF($G27="","",ROUND($G27/12,2))</f>
        <v/>
      </c>
      <c r="J27" t="str">
        <f>IF($G27="","",ROUND($G27/12,2))</f>
        <v/>
      </c>
      <c r="K27" t="str">
        <f>IF($G27="","",ROUND($G27/12,2))</f>
        <v/>
      </c>
      <c r="L27" t="str">
        <f>IF($G27="","",ROUND($G27/12,2))</f>
        <v/>
      </c>
      <c r="M27" t="str">
        <f>IF($G27="","",ROUND($G27/12,2))</f>
        <v/>
      </c>
      <c r="N27" t="str">
        <f>IF($G27="","",ROUND($G27/12,2))</f>
        <v/>
      </c>
      <c r="O27" t="str">
        <f>IF($G27="","",ROUND($G27/12,2))</f>
        <v/>
      </c>
      <c r="P27" t="str">
        <f>IF($G27="","",ROUND($G27/12,2))</f>
        <v/>
      </c>
      <c r="Q27" t="str">
        <f>IF($G27="","",ROUND($G27/12,2))</f>
        <v/>
      </c>
      <c r="R27" t="str">
        <f>IF($G27="","",ROUND($G27/12,2))</f>
        <v/>
      </c>
      <c r="S27" t="str">
        <f>IF($G27="","",$G27-ROUND($G27/12,2)*11)</f>
        <v/>
      </c>
      <c r="T27" t="str">
        <f>IF(A27="","",G27-SUM(D27))</f>
        <v/>
      </c>
      <c r="U27" t="str">
        <f>IF(OR(A27="",B27="None"),"",IF(C27="Yes",ROUND(G27*Building!$B$8,2),G27))</f>
        <v/>
      </c>
    </row>
    <row r="28">
      <c r="G28" t="str">
        <f>IF(A28="","",IF(F28&lt;&gt;"",F28,ROUND(SUM(D28)*(1+SUM(E28)/100),2)))</f>
        <v/>
      </c>
      <c r="H28" t="str">
        <f>IF($G28="","",ROUND($G28/12,2))</f>
        <v/>
      </c>
      <c r="I28" t="str">
        <f>IF($G28="","",ROUND($G28/12,2))</f>
        <v/>
      </c>
      <c r="J28" t="str">
        <f>IF($G28="","",ROUND($G28/12,2))</f>
        <v/>
      </c>
      <c r="K28" t="str">
        <f>IF($G28="","",ROUND($G28/12,2))</f>
        <v/>
      </c>
      <c r="L28" t="str">
        <f>IF($G28="","",ROUND($G28/12,2))</f>
        <v/>
      </c>
      <c r="M28" t="str">
        <f>IF($G28="","",ROUND($G28/12,2))</f>
        <v/>
      </c>
      <c r="N28" t="str">
        <f>IF($G28="","",ROUND($G28/12,2))</f>
        <v/>
      </c>
      <c r="O28" t="str">
        <f>IF($G28="","",ROUND($G28/12,2))</f>
        <v/>
      </c>
      <c r="P28" t="str">
        <f>IF($G28="","",ROUND($G28/12,2))</f>
        <v/>
      </c>
      <c r="Q28" t="str">
        <f>IF($G28="","",ROUND($G28/12,2))</f>
        <v/>
      </c>
      <c r="R28" t="str">
        <f>IF($G28="","",ROUND($G28/12,2))</f>
        <v/>
      </c>
      <c r="S28" t="str">
        <f>IF($G28="","",$G28-ROUND($G28/12,2)*11)</f>
        <v/>
      </c>
      <c r="T28" t="str">
        <f>IF(A28="","",G28-SUM(D28))</f>
        <v/>
      </c>
      <c r="U28" t="str">
        <f>IF(OR(A28="",B28="None"),"",IF(C28="Yes",ROUND(G28*Building!$B$8,2),G28))</f>
        <v/>
      </c>
    </row>
    <row r="29">
      <c r="G29" t="str">
        <f>IF(A29="","",IF(F29&lt;&gt;"",F29,ROUND(SUM(D29)*(1+SUM(E29)/100),2)))</f>
        <v/>
      </c>
      <c r="H29" t="str">
        <f>IF($G29="","",ROUND($G29/12,2))</f>
        <v/>
      </c>
      <c r="I29" t="str">
        <f>IF($G29="","",ROUND($G29/12,2))</f>
        <v/>
      </c>
      <c r="J29" t="str">
        <f>IF($G29="","",ROUND($G29/12,2))</f>
        <v/>
      </c>
      <c r="K29" t="str">
        <f>IF($G29="","",ROUND($G29/12,2))</f>
        <v/>
      </c>
      <c r="L29" t="str">
        <f>IF($G29="","",ROUND($G29/12,2))</f>
        <v/>
      </c>
      <c r="M29" t="str">
        <f>IF($G29="","",ROUND($G29/12,2))</f>
        <v/>
      </c>
      <c r="N29" t="str">
        <f>IF($G29="","",ROUND($G29/12,2))</f>
        <v/>
      </c>
      <c r="O29" t="str">
        <f>IF($G29="","",ROUND($G29/12,2))</f>
        <v/>
      </c>
      <c r="P29" t="str">
        <f>IF($G29="","",ROUND($G29/12,2))</f>
        <v/>
      </c>
      <c r="Q29" t="str">
        <f>IF($G29="","",ROUND($G29/12,2))</f>
        <v/>
      </c>
      <c r="R29" t="str">
        <f>IF($G29="","",ROUND($G29/12,2))</f>
        <v/>
      </c>
      <c r="S29" t="str">
        <f>IF($G29="","",$G29-ROUND($G29/12,2)*11)</f>
        <v/>
      </c>
      <c r="T29" t="str">
        <f>IF(A29="","",G29-SUM(D29))</f>
        <v/>
      </c>
      <c r="U29" t="str">
        <f>IF(OR(A29="",B29="None"),"",IF(C29="Yes",ROUND(G29*Building!$B$8,2),G29))</f>
        <v/>
      </c>
    </row>
    <row r="30">
      <c r="G30" t="str">
        <f>IF(A30="","",IF(F30&lt;&gt;"",F30,ROUND(SUM(D30)*(1+SUM(E30)/100),2)))</f>
        <v/>
      </c>
      <c r="H30" t="str">
        <f>IF($G30="","",ROUND($G30/12,2))</f>
        <v/>
      </c>
      <c r="I30" t="str">
        <f>IF($G30="","",ROUND($G30/12,2))</f>
        <v/>
      </c>
      <c r="J30" t="str">
        <f>IF($G30="","",ROUND($G30/12,2))</f>
        <v/>
      </c>
      <c r="K30" t="str">
        <f>IF($G30="","",ROUND($G30/12,2))</f>
        <v/>
      </c>
      <c r="L30" t="str">
        <f>IF($G30="","",ROUND($G30/12,2))</f>
        <v/>
      </c>
      <c r="M30" t="str">
        <f>IF($G30="","",ROUND($G30/12,2))</f>
        <v/>
      </c>
      <c r="N30" t="str">
        <f>IF($G30="","",ROUND($G30/12,2))</f>
        <v/>
      </c>
      <c r="O30" t="str">
        <f>IF($G30="","",ROUND($G30/12,2))</f>
        <v/>
      </c>
      <c r="P30" t="str">
        <f>IF($G30="","",ROUND($G30/12,2))</f>
        <v/>
      </c>
      <c r="Q30" t="str">
        <f>IF($G30="","",ROUND($G30/12,2))</f>
        <v/>
      </c>
      <c r="R30" t="str">
        <f>IF($G30="","",ROUND($G30/12,2))</f>
        <v/>
      </c>
      <c r="S30" t="str">
        <f>IF($G30="","",$G30-ROUND($G30/12,2)*11)</f>
        <v/>
      </c>
      <c r="T30" t="str">
        <f>IF(A30="","",G30-SUM(D30))</f>
        <v/>
      </c>
      <c r="U30" t="str">
        <f>IF(OR(A30="",B30="None"),"",IF(C30="Yes",ROUND(G30*Building!$B$8,2),G30))</f>
        <v/>
      </c>
    </row>
    <row r="31">
      <c r="G31" t="str">
        <f>IF(A31="","",IF(F31&lt;&gt;"",F31,ROUND(SUM(D31)*(1+SUM(E31)/100),2)))</f>
        <v/>
      </c>
      <c r="H31" t="str">
        <f>IF($G31="","",ROUND($G31/12,2))</f>
        <v/>
      </c>
      <c r="I31" t="str">
        <f>IF($G31="","",ROUND($G31/12,2))</f>
        <v/>
      </c>
      <c r="J31" t="str">
        <f>IF($G31="","",ROUND($G31/12,2))</f>
        <v/>
      </c>
      <c r="K31" t="str">
        <f>IF($G31="","",ROUND($G31/12,2))</f>
        <v/>
      </c>
      <c r="L31" t="str">
        <f>IF($G31="","",ROUND($G31/12,2))</f>
        <v/>
      </c>
      <c r="M31" t="str">
        <f>IF($G31="","",ROUND($G31/12,2))</f>
        <v/>
      </c>
      <c r="N31" t="str">
        <f>IF($G31="","",ROUND($G31/12,2))</f>
        <v/>
      </c>
      <c r="O31" t="str">
        <f>IF($G31="","",ROUND($G31/12,2))</f>
        <v/>
      </c>
      <c r="P31" t="str">
        <f>IF($G31="","",ROUND($G31/12,2))</f>
        <v/>
      </c>
      <c r="Q31" t="str">
        <f>IF($G31="","",ROUND($G31/12,2))</f>
        <v/>
      </c>
      <c r="R31" t="str">
        <f>IF($G31="","",ROUND($G31/12,2))</f>
        <v/>
      </c>
      <c r="S31" t="str">
        <f>IF($G31="","",$G31-ROUND($G31/12,2)*11)</f>
        <v/>
      </c>
      <c r="T31" t="str">
        <f>IF(A31="","",G31-SUM(D31))</f>
        <v/>
      </c>
      <c r="U31" t="str">
        <f>IF(OR(A31="",B31="None"),"",IF(C31="Yes",ROUND(G31*Building!$B$8,2),G31))</f>
        <v/>
      </c>
    </row>
    <row r="32"/>
    <row r="33">
      <c r="A33" t="s">
        <v>58</v>
      </c>
      <c r="D33">
        <f>SUM(D2:D31)</f>
        <v>98500</v>
      </c>
      <c r="G33">
        <f>SUM(G2:G31)</f>
        <v>106515</v>
      </c>
      <c r="H33">
        <f>SUM(H2:H31)</f>
        <v>8876.25</v>
      </c>
      <c r="I33">
        <f>SUM(I2:I31)</f>
        <v>8876.25</v>
      </c>
      <c r="J33">
        <f>SUM(J2:J31)</f>
        <v>8876.25</v>
      </c>
      <c r="K33">
        <f>SUM(K2:K31)</f>
        <v>8876.25</v>
      </c>
      <c r="L33">
        <f>SUM(L2:L31)</f>
        <v>8876.25</v>
      </c>
      <c r="M33">
        <f>SUM(M2:M31)</f>
        <v>8876.25</v>
      </c>
      <c r="N33">
        <f>SUM(N2:N31)</f>
        <v>8876.25</v>
      </c>
      <c r="O33">
        <f>SUM(O2:O31)</f>
        <v>8876.25</v>
      </c>
      <c r="P33">
        <f>SUM(P2:P31)</f>
        <v>8876.25</v>
      </c>
      <c r="Q33">
        <f>SUM(Q2:Q31)</f>
        <v>8876.25</v>
      </c>
      <c r="R33">
        <f>SUM(R2:R31)</f>
        <v>8876.25</v>
      </c>
      <c r="S33">
        <f>SUM(S2:S31)</f>
        <v>8876.25</v>
      </c>
      <c r="T33">
        <f>SUM(T2:T31)</f>
        <v>8015</v>
      </c>
    </row>
  </sheetData>
</worksheet>
</file>

<file path=xl/worksheets/sheet4.xml><?xml version="1.0" encoding="utf-8"?>
<worksheet xmlns="http://schemas.openxmlformats.org/spreadsheetml/2006/main">
  <sheetData>
    <row r="1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</row>
    <row r="2">
      <c r="A2" t="s">
        <v>69</v>
      </c>
      <c r="B2">
        <v>10000</v>
      </c>
      <c r="C2" t="s">
        <v>70</v>
      </c>
      <c r="D2">
        <v>5</v>
      </c>
      <c r="E2">
        <v>17850</v>
      </c>
      <c r="H2">
        <v>10</v>
      </c>
      <c r="I2" t="s">
        <v>71</v>
      </c>
      <c r="J2">
        <f>IF(A2="","",B2/Building!$B$5)</f>
        <v>0.5</v>
      </c>
    </row>
    <row r="3">
      <c r="A3" t="s">
        <v>72</v>
      </c>
      <c r="B3">
        <v>6000</v>
      </c>
      <c r="C3" t="s">
        <v>57</v>
      </c>
      <c r="H3">
        <v>10</v>
      </c>
      <c r="I3" t="s">
        <v>71</v>
      </c>
      <c r="J3">
        <f>IF(A3="","",B3/Building!$B$5)</f>
        <v>0.3</v>
      </c>
    </row>
    <row r="4">
      <c r="A4" t="s">
        <v>73</v>
      </c>
      <c r="B4">
        <v>4000</v>
      </c>
      <c r="C4" t="s">
        <v>57</v>
      </c>
      <c r="H4">
        <v>10</v>
      </c>
      <c r="I4" t="s">
        <v>71</v>
      </c>
      <c r="J4">
        <f>IF(A4="","",B4/Building!$B$5)</f>
        <v>0.2</v>
      </c>
    </row>
    <row r="5">
      <c r="J5" t="str">
        <f>IF(A5="","",B5/Building!$B$5)</f>
        <v/>
      </c>
    </row>
    <row r="6">
      <c r="J6" t="str">
        <f>IF(A6="","",B6/Building!$B$5)</f>
        <v/>
      </c>
    </row>
    <row r="7">
      <c r="J7" t="str">
        <f>IF(A7="","",B7/Building!$B$5)</f>
        <v/>
      </c>
    </row>
    <row r="8">
      <c r="J8" t="str">
        <f>IF(A8="","",B8/Building!$B$5)</f>
        <v/>
      </c>
    </row>
    <row r="9">
      <c r="J9" t="str">
        <f>IF(A9="","",B9/Building!$B$5)</f>
        <v/>
      </c>
    </row>
    <row r="10">
      <c r="J10" t="str">
        <f>IF(A10="","",B10/Building!$B$5)</f>
        <v/>
      </c>
    </row>
    <row r="11">
      <c r="J11" t="str">
        <f>IF(A11="","",B11/Building!$B$5)</f>
        <v/>
      </c>
    </row>
    <row r="12">
      <c r="J12" t="str">
        <f>IF(A12="","",B12/Building!$B$5)</f>
        <v/>
      </c>
    </row>
    <row r="13">
      <c r="J13" t="str">
        <f>IF(A13="","",B13/Building!$B$5)</f>
        <v/>
      </c>
    </row>
    <row r="14">
      <c r="J14" t="str">
        <f>IF(A14="","",B14/Building!$B$5)</f>
        <v/>
      </c>
    </row>
    <row r="15">
      <c r="J15" t="str">
        <f>IF(A15="","",B15/Building!$B$5)</f>
        <v/>
      </c>
    </row>
    <row r="16">
      <c r="J16" t="str">
        <f>IF(A16="","",B16/Building!$B$5)</f>
        <v/>
      </c>
    </row>
    <row r="17">
      <c r="J17" t="str">
        <f>IF(A17="","",B17/Building!$B$5)</f>
        <v/>
      </c>
    </row>
    <row r="18">
      <c r="J18" t="str">
        <f>IF(A18="","",B18/Building!$B$5)</f>
        <v/>
      </c>
    </row>
    <row r="19">
      <c r="J19" t="str">
        <f>IF(A19="","",B19/Building!$B$5)</f>
        <v/>
      </c>
    </row>
    <row r="20">
      <c r="J20" t="str">
        <f>IF(A20="","",B20/Building!$B$5)</f>
        <v/>
      </c>
    </row>
    <row r="21">
      <c r="J21" t="str">
        <f>IF(A21="","",B21/Building!$B$5)</f>
        <v/>
      </c>
    </row>
  </sheetData>
</worksheet>
</file>

<file path=xl/worksheets/sheet5.xml><?xml version="1.0" encoding="utf-8"?>
<worksheet xmlns="http://schemas.openxmlformats.org/spreadsheetml/2006/main">
  <sheetData>
    <row r="1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</row>
    <row r="2">
      <c r="A2" t="str">
        <f>IF(Tenants!A2="","",Tenants!A2)</f>
        <v>Tenant A</v>
      </c>
      <c r="B2">
        <f>IF(A2="","",ROUND(Tenants!J2*SUMPRODUCT((Budget!$B$2:$B$31="CAM controllable")*1,Budget!$U$2:$U$31),2))</f>
        <v>20000</v>
      </c>
      <c r="C2">
        <f>IF(OR(A2="",Tenants!C2="",Tenants!C2="None"),"",ROUND(IF(LEFT(Tenants!C2,3)="Non",Tenants!E2*(1+Tenants!D2/100),IF(Tenants!C2="Cumulative compounding",Tenants!F2*(1+Tenants!D2/100)^MAX(0,Tenants!G2-1),Tenants!F2*(1+Tenants!D2/100*MAX(0,Tenants!G2-1)))),2))</f>
        <v>18742.5</v>
      </c>
      <c r="D2">
        <f>IF(A2="","",IF(C2="",B2,MIN(B2,C2)))</f>
        <v>18742.5</v>
      </c>
      <c r="E2">
        <f>IF(OR(A2="",C2=""),"",C2-B2)</f>
        <v>-1257.5</v>
      </c>
      <c r="F2">
        <f>IF(A2="","",ROUND(Tenants!J2*SUMPRODUCT((Budget!$B$2:$B$31="CAM other")*1,Budget!$U$2:$U$31),2))</f>
        <v>2700</v>
      </c>
      <c r="G2">
        <f>IF(A2="","",ROUND(Tenants!J2*SUMPRODUCT((Budget!$B$2:$B$31="Tax")*1,Budget!$U$2:$U$31),2))</f>
        <v>20400</v>
      </c>
      <c r="H2">
        <f>IF(A2="","",ROUND(Tenants!J2*SUMPRODUCT((Budget!$B$2:$B$31="Insurance")*1,Budget!$U$2:$U$31),2))</f>
        <v>7840</v>
      </c>
      <c r="I2">
        <f>IF(A2="","",ROUND(SUM(Tenants!H2)/100*IF(Tenants!I2="CAM before cap",B2+F2,IF(Tenants!I2="Controllable",D2,IF(Tenants!I2="All",D2+F2+G2+H2,D2+F2))),2))</f>
        <v>2144.25</v>
      </c>
      <c r="J2">
        <f>IF(A2="","",D2+F2+G2+H2+I2)</f>
        <v>51826.75</v>
      </c>
      <c r="K2">
        <f>IF(A2="","",ROUND(J2/12,2))</f>
        <v>4318.9</v>
      </c>
      <c r="L2">
        <f>IF(A2="","",J2-K2*11)</f>
        <v>4318.85</v>
      </c>
    </row>
    <row r="3">
      <c r="A3" t="str">
        <f>IF(Tenants!A3="","",Tenants!A3)</f>
        <v>Tenant B</v>
      </c>
      <c r="B3">
        <f>IF(A3="","",ROUND(Tenants!J3*SUMPRODUCT((Budget!$B$2:$B$31="CAM controllable")*1,Budget!$U$2:$U$31),2))</f>
        <v>12000</v>
      </c>
      <c r="C3" t="str">
        <f>IF(OR(A3="",Tenants!C3="",Tenants!C3="None"),"",ROUND(IF(LEFT(Tenants!C3,3)="Non",Tenants!E3*(1+Tenants!D3/100),IF(Tenants!C3="Cumulative compounding",Tenants!F3*(1+Tenants!D3/100)^MAX(0,Tenants!G3-1),Tenants!F3*(1+Tenants!D3/100*MAX(0,Tenants!G3-1)))),2))</f>
        <v/>
      </c>
      <c r="D3">
        <f>IF(A3="","",IF(C3="",B3,MIN(B3,C3)))</f>
        <v>12000</v>
      </c>
      <c r="E3" t="str">
        <f>IF(OR(A3="",C3=""),"",C3-B3)</f>
        <v/>
      </c>
      <c r="F3">
        <f>IF(A3="","",ROUND(Tenants!J3*SUMPRODUCT((Budget!$B$2:$B$31="CAM other")*1,Budget!$U$2:$U$31),2))</f>
        <v>1620</v>
      </c>
      <c r="G3">
        <f>IF(A3="","",ROUND(Tenants!J3*SUMPRODUCT((Budget!$B$2:$B$31="Tax")*1,Budget!$U$2:$U$31),2))</f>
        <v>12240</v>
      </c>
      <c r="H3">
        <f>IF(A3="","",ROUND(Tenants!J3*SUMPRODUCT((Budget!$B$2:$B$31="Insurance")*1,Budget!$U$2:$U$31),2))</f>
        <v>4704</v>
      </c>
      <c r="I3">
        <f>IF(A3="","",ROUND(SUM(Tenants!H3)/100*IF(Tenants!I3="CAM before cap",B3+F3,IF(Tenants!I3="Controllable",D3,IF(Tenants!I3="All",D3+F3+G3+H3,D3+F3))),2))</f>
        <v>1362</v>
      </c>
      <c r="J3">
        <f>IF(A3="","",D3+F3+G3+H3+I3)</f>
        <v>31926</v>
      </c>
      <c r="K3">
        <f>IF(A3="","",ROUND(J3/12,2))</f>
        <v>2660.5</v>
      </c>
      <c r="L3">
        <f>IF(A3="","",J3-K3*11)</f>
        <v>2660.5</v>
      </c>
    </row>
    <row r="4">
      <c r="A4" t="str">
        <f>IF(Tenants!A4="","",Tenants!A4)</f>
        <v>Tenant C</v>
      </c>
      <c r="B4">
        <f>IF(A4="","",ROUND(Tenants!J4*SUMPRODUCT((Budget!$B$2:$B$31="CAM controllable")*1,Budget!$U$2:$U$31),2))</f>
        <v>8000</v>
      </c>
      <c r="C4" t="str">
        <f>IF(OR(A4="",Tenants!C4="",Tenants!C4="None"),"",ROUND(IF(LEFT(Tenants!C4,3)="Non",Tenants!E4*(1+Tenants!D4/100),IF(Tenants!C4="Cumulative compounding",Tenants!F4*(1+Tenants!D4/100)^MAX(0,Tenants!G4-1),Tenants!F4*(1+Tenants!D4/100*MAX(0,Tenants!G4-1)))),2))</f>
        <v/>
      </c>
      <c r="D4">
        <f>IF(A4="","",IF(C4="",B4,MIN(B4,C4)))</f>
        <v>8000</v>
      </c>
      <c r="E4" t="str">
        <f>IF(OR(A4="",C4=""),"",C4-B4)</f>
        <v/>
      </c>
      <c r="F4">
        <f>IF(A4="","",ROUND(Tenants!J4*SUMPRODUCT((Budget!$B$2:$B$31="CAM other")*1,Budget!$U$2:$U$31),2))</f>
        <v>1080</v>
      </c>
      <c r="G4">
        <f>IF(A4="","",ROUND(Tenants!J4*SUMPRODUCT((Budget!$B$2:$B$31="Tax")*1,Budget!$U$2:$U$31),2))</f>
        <v>8160</v>
      </c>
      <c r="H4">
        <f>IF(A4="","",ROUND(Tenants!J4*SUMPRODUCT((Budget!$B$2:$B$31="Insurance")*1,Budget!$U$2:$U$31),2))</f>
        <v>3136</v>
      </c>
      <c r="I4">
        <f>IF(A4="","",ROUND(SUM(Tenants!H4)/100*IF(Tenants!I4="CAM before cap",B4+F4,IF(Tenants!I4="Controllable",D4,IF(Tenants!I4="All",D4+F4+G4+H4,D4+F4))),2))</f>
        <v>908</v>
      </c>
      <c r="J4">
        <f>IF(A4="","",D4+F4+G4+H4+I4)</f>
        <v>21284</v>
      </c>
      <c r="K4">
        <f>IF(A4="","",ROUND(J4/12,2))</f>
        <v>1773.67</v>
      </c>
      <c r="L4">
        <f>IF(A4="","",J4-K4*11)</f>
        <v>1773.63</v>
      </c>
    </row>
    <row r="5">
      <c r="A5" t="str">
        <f>IF(Tenants!A5="","",Tenants!A5)</f>
        <v/>
      </c>
      <c r="B5" t="str">
        <f>IF(A5="","",ROUND(Tenants!J5*SUMPRODUCT((Budget!$B$2:$B$31="CAM controllable")*1,Budget!$U$2:$U$31),2))</f>
        <v/>
      </c>
      <c r="C5" t="str">
        <f>IF(OR(A5="",Tenants!C5="",Tenants!C5="None"),"",ROUND(IF(LEFT(Tenants!C5,3)="Non",Tenants!E5*(1+Tenants!D5/100),IF(Tenants!C5="Cumulative compounding",Tenants!F5*(1+Tenants!D5/100)^MAX(0,Tenants!G5-1),Tenants!F5*(1+Tenants!D5/100*MAX(0,Tenants!G5-1)))),2))</f>
        <v/>
      </c>
      <c r="D5" t="str">
        <f>IF(A5="","",IF(C5="",B5,MIN(B5,C5)))</f>
        <v/>
      </c>
      <c r="E5" t="str">
        <f>IF(OR(A5="",C5=""),"",C5-B5)</f>
        <v/>
      </c>
      <c r="F5" t="str">
        <f>IF(A5="","",ROUND(Tenants!J5*SUMPRODUCT((Budget!$B$2:$B$31="CAM other")*1,Budget!$U$2:$U$31),2))</f>
        <v/>
      </c>
      <c r="G5" t="str">
        <f>IF(A5="","",ROUND(Tenants!J5*SUMPRODUCT((Budget!$B$2:$B$31="Tax")*1,Budget!$U$2:$U$31),2))</f>
        <v/>
      </c>
      <c r="H5" t="str">
        <f>IF(A5="","",ROUND(Tenants!J5*SUMPRODUCT((Budget!$B$2:$B$31="Insurance")*1,Budget!$U$2:$U$31),2))</f>
        <v/>
      </c>
      <c r="I5" t="str">
        <f>IF(A5="","",ROUND(SUM(Tenants!H5)/100*IF(Tenants!I5="CAM before cap",B5+F5,IF(Tenants!I5="Controllable",D5,IF(Tenants!I5="All",D5+F5+G5+H5,D5+F5))),2))</f>
        <v/>
      </c>
      <c r="J5" t="str">
        <f>IF(A5="","",D5+F5+G5+H5+I5)</f>
        <v/>
      </c>
      <c r="K5" t="str">
        <f>IF(A5="","",ROUND(J5/12,2))</f>
        <v/>
      </c>
      <c r="L5" t="str">
        <f>IF(A5="","",J5-K5*11)</f>
        <v/>
      </c>
    </row>
    <row r="6">
      <c r="A6" t="str">
        <f>IF(Tenants!A6="","",Tenants!A6)</f>
        <v/>
      </c>
      <c r="B6" t="str">
        <f>IF(A6="","",ROUND(Tenants!J6*SUMPRODUCT((Budget!$B$2:$B$31="CAM controllable")*1,Budget!$U$2:$U$31),2))</f>
        <v/>
      </c>
      <c r="C6" t="str">
        <f>IF(OR(A6="",Tenants!C6="",Tenants!C6="None"),"",ROUND(IF(LEFT(Tenants!C6,3)="Non",Tenants!E6*(1+Tenants!D6/100),IF(Tenants!C6="Cumulative compounding",Tenants!F6*(1+Tenants!D6/100)^MAX(0,Tenants!G6-1),Tenants!F6*(1+Tenants!D6/100*MAX(0,Tenants!G6-1)))),2))</f>
        <v/>
      </c>
      <c r="D6" t="str">
        <f>IF(A6="","",IF(C6="",B6,MIN(B6,C6)))</f>
        <v/>
      </c>
      <c r="E6" t="str">
        <f>IF(OR(A6="",C6=""),"",C6-B6)</f>
        <v/>
      </c>
      <c r="F6" t="str">
        <f>IF(A6="","",ROUND(Tenants!J6*SUMPRODUCT((Budget!$B$2:$B$31="CAM other")*1,Budget!$U$2:$U$31),2))</f>
        <v/>
      </c>
      <c r="G6" t="str">
        <f>IF(A6="","",ROUND(Tenants!J6*SUMPRODUCT((Budget!$B$2:$B$31="Tax")*1,Budget!$U$2:$U$31),2))</f>
        <v/>
      </c>
      <c r="H6" t="str">
        <f>IF(A6="","",ROUND(Tenants!J6*SUMPRODUCT((Budget!$B$2:$B$31="Insurance")*1,Budget!$U$2:$U$31),2))</f>
        <v/>
      </c>
      <c r="I6" t="str">
        <f>IF(A6="","",ROUND(SUM(Tenants!H6)/100*IF(Tenants!I6="CAM before cap",B6+F6,IF(Tenants!I6="Controllable",D6,IF(Tenants!I6="All",D6+F6+G6+H6,D6+F6))),2))</f>
        <v/>
      </c>
      <c r="J6" t="str">
        <f>IF(A6="","",D6+F6+G6+H6+I6)</f>
        <v/>
      </c>
      <c r="K6" t="str">
        <f>IF(A6="","",ROUND(J6/12,2))</f>
        <v/>
      </c>
      <c r="L6" t="str">
        <f>IF(A6="","",J6-K6*11)</f>
        <v/>
      </c>
    </row>
    <row r="7">
      <c r="A7" t="str">
        <f>IF(Tenants!A7="","",Tenants!A7)</f>
        <v/>
      </c>
      <c r="B7" t="str">
        <f>IF(A7="","",ROUND(Tenants!J7*SUMPRODUCT((Budget!$B$2:$B$31="CAM controllable")*1,Budget!$U$2:$U$31),2))</f>
        <v/>
      </c>
      <c r="C7" t="str">
        <f>IF(OR(A7="",Tenants!C7="",Tenants!C7="None"),"",ROUND(IF(LEFT(Tenants!C7,3)="Non",Tenants!E7*(1+Tenants!D7/100),IF(Tenants!C7="Cumulative compounding",Tenants!F7*(1+Tenants!D7/100)^MAX(0,Tenants!G7-1),Tenants!F7*(1+Tenants!D7/100*MAX(0,Tenants!G7-1)))),2))</f>
        <v/>
      </c>
      <c r="D7" t="str">
        <f>IF(A7="","",IF(C7="",B7,MIN(B7,C7)))</f>
        <v/>
      </c>
      <c r="E7" t="str">
        <f>IF(OR(A7="",C7=""),"",C7-B7)</f>
        <v/>
      </c>
      <c r="F7" t="str">
        <f>IF(A7="","",ROUND(Tenants!J7*SUMPRODUCT((Budget!$B$2:$B$31="CAM other")*1,Budget!$U$2:$U$31),2))</f>
        <v/>
      </c>
      <c r="G7" t="str">
        <f>IF(A7="","",ROUND(Tenants!J7*SUMPRODUCT((Budget!$B$2:$B$31="Tax")*1,Budget!$U$2:$U$31),2))</f>
        <v/>
      </c>
      <c r="H7" t="str">
        <f>IF(A7="","",ROUND(Tenants!J7*SUMPRODUCT((Budget!$B$2:$B$31="Insurance")*1,Budget!$U$2:$U$31),2))</f>
        <v/>
      </c>
      <c r="I7" t="str">
        <f>IF(A7="","",ROUND(SUM(Tenants!H7)/100*IF(Tenants!I7="CAM before cap",B7+F7,IF(Tenants!I7="Controllable",D7,IF(Tenants!I7="All",D7+F7+G7+H7,D7+F7))),2))</f>
        <v/>
      </c>
      <c r="J7" t="str">
        <f>IF(A7="","",D7+F7+G7+H7+I7)</f>
        <v/>
      </c>
      <c r="K7" t="str">
        <f>IF(A7="","",ROUND(J7/12,2))</f>
        <v/>
      </c>
      <c r="L7" t="str">
        <f>IF(A7="","",J7-K7*11)</f>
        <v/>
      </c>
    </row>
    <row r="8">
      <c r="A8" t="str">
        <f>IF(Tenants!A8="","",Tenants!A8)</f>
        <v/>
      </c>
      <c r="B8" t="str">
        <f>IF(A8="","",ROUND(Tenants!J8*SUMPRODUCT((Budget!$B$2:$B$31="CAM controllable")*1,Budget!$U$2:$U$31),2))</f>
        <v/>
      </c>
      <c r="C8" t="str">
        <f>IF(OR(A8="",Tenants!C8="",Tenants!C8="None"),"",ROUND(IF(LEFT(Tenants!C8,3)="Non",Tenants!E8*(1+Tenants!D8/100),IF(Tenants!C8="Cumulative compounding",Tenants!F8*(1+Tenants!D8/100)^MAX(0,Tenants!G8-1),Tenants!F8*(1+Tenants!D8/100*MAX(0,Tenants!G8-1)))),2))</f>
        <v/>
      </c>
      <c r="D8" t="str">
        <f>IF(A8="","",IF(C8="",B8,MIN(B8,C8)))</f>
        <v/>
      </c>
      <c r="E8" t="str">
        <f>IF(OR(A8="",C8=""),"",C8-B8)</f>
        <v/>
      </c>
      <c r="F8" t="str">
        <f>IF(A8="","",ROUND(Tenants!J8*SUMPRODUCT((Budget!$B$2:$B$31="CAM other")*1,Budget!$U$2:$U$31),2))</f>
        <v/>
      </c>
      <c r="G8" t="str">
        <f>IF(A8="","",ROUND(Tenants!J8*SUMPRODUCT((Budget!$B$2:$B$31="Tax")*1,Budget!$U$2:$U$31),2))</f>
        <v/>
      </c>
      <c r="H8" t="str">
        <f>IF(A8="","",ROUND(Tenants!J8*SUMPRODUCT((Budget!$B$2:$B$31="Insurance")*1,Budget!$U$2:$U$31),2))</f>
        <v/>
      </c>
      <c r="I8" t="str">
        <f>IF(A8="","",ROUND(SUM(Tenants!H8)/100*IF(Tenants!I8="CAM before cap",B8+F8,IF(Tenants!I8="Controllable",D8,IF(Tenants!I8="All",D8+F8+G8+H8,D8+F8))),2))</f>
        <v/>
      </c>
      <c r="J8" t="str">
        <f>IF(A8="","",D8+F8+G8+H8+I8)</f>
        <v/>
      </c>
      <c r="K8" t="str">
        <f>IF(A8="","",ROUND(J8/12,2))</f>
        <v/>
      </c>
      <c r="L8" t="str">
        <f>IF(A8="","",J8-K8*11)</f>
        <v/>
      </c>
    </row>
    <row r="9">
      <c r="A9" t="str">
        <f>IF(Tenants!A9="","",Tenants!A9)</f>
        <v/>
      </c>
      <c r="B9" t="str">
        <f>IF(A9="","",ROUND(Tenants!J9*SUMPRODUCT((Budget!$B$2:$B$31="CAM controllable")*1,Budget!$U$2:$U$31),2))</f>
        <v/>
      </c>
      <c r="C9" t="str">
        <f>IF(OR(A9="",Tenants!C9="",Tenants!C9="None"),"",ROUND(IF(LEFT(Tenants!C9,3)="Non",Tenants!E9*(1+Tenants!D9/100),IF(Tenants!C9="Cumulative compounding",Tenants!F9*(1+Tenants!D9/100)^MAX(0,Tenants!G9-1),Tenants!F9*(1+Tenants!D9/100*MAX(0,Tenants!G9-1)))),2))</f>
        <v/>
      </c>
      <c r="D9" t="str">
        <f>IF(A9="","",IF(C9="",B9,MIN(B9,C9)))</f>
        <v/>
      </c>
      <c r="E9" t="str">
        <f>IF(OR(A9="",C9=""),"",C9-B9)</f>
        <v/>
      </c>
      <c r="F9" t="str">
        <f>IF(A9="","",ROUND(Tenants!J9*SUMPRODUCT((Budget!$B$2:$B$31="CAM other")*1,Budget!$U$2:$U$31),2))</f>
        <v/>
      </c>
      <c r="G9" t="str">
        <f>IF(A9="","",ROUND(Tenants!J9*SUMPRODUCT((Budget!$B$2:$B$31="Tax")*1,Budget!$U$2:$U$31),2))</f>
        <v/>
      </c>
      <c r="H9" t="str">
        <f>IF(A9="","",ROUND(Tenants!J9*SUMPRODUCT((Budget!$B$2:$B$31="Insurance")*1,Budget!$U$2:$U$31),2))</f>
        <v/>
      </c>
      <c r="I9" t="str">
        <f>IF(A9="","",ROUND(SUM(Tenants!H9)/100*IF(Tenants!I9="CAM before cap",B9+F9,IF(Tenants!I9="Controllable",D9,IF(Tenants!I9="All",D9+F9+G9+H9,D9+F9))),2))</f>
        <v/>
      </c>
      <c r="J9" t="str">
        <f>IF(A9="","",D9+F9+G9+H9+I9)</f>
        <v/>
      </c>
      <c r="K9" t="str">
        <f>IF(A9="","",ROUND(J9/12,2))</f>
        <v/>
      </c>
      <c r="L9" t="str">
        <f>IF(A9="","",J9-K9*11)</f>
        <v/>
      </c>
    </row>
    <row r="10">
      <c r="A10" t="str">
        <f>IF(Tenants!A10="","",Tenants!A10)</f>
        <v/>
      </c>
      <c r="B10" t="str">
        <f>IF(A10="","",ROUND(Tenants!J10*SUMPRODUCT((Budget!$B$2:$B$31="CAM controllable")*1,Budget!$U$2:$U$31),2))</f>
        <v/>
      </c>
      <c r="C10" t="str">
        <f>IF(OR(A10="",Tenants!C10="",Tenants!C10="None"),"",ROUND(IF(LEFT(Tenants!C10,3)="Non",Tenants!E10*(1+Tenants!D10/100),IF(Tenants!C10="Cumulative compounding",Tenants!F10*(1+Tenants!D10/100)^MAX(0,Tenants!G10-1),Tenants!F10*(1+Tenants!D10/100*MAX(0,Tenants!G10-1)))),2))</f>
        <v/>
      </c>
      <c r="D10" t="str">
        <f>IF(A10="","",IF(C10="",B10,MIN(B10,C10)))</f>
        <v/>
      </c>
      <c r="E10" t="str">
        <f>IF(OR(A10="",C10=""),"",C10-B10)</f>
        <v/>
      </c>
      <c r="F10" t="str">
        <f>IF(A10="","",ROUND(Tenants!J10*SUMPRODUCT((Budget!$B$2:$B$31="CAM other")*1,Budget!$U$2:$U$31),2))</f>
        <v/>
      </c>
      <c r="G10" t="str">
        <f>IF(A10="","",ROUND(Tenants!J10*SUMPRODUCT((Budget!$B$2:$B$31="Tax")*1,Budget!$U$2:$U$31),2))</f>
        <v/>
      </c>
      <c r="H10" t="str">
        <f>IF(A10="","",ROUND(Tenants!J10*SUMPRODUCT((Budget!$B$2:$B$31="Insurance")*1,Budget!$U$2:$U$31),2))</f>
        <v/>
      </c>
      <c r="I10" t="str">
        <f>IF(A10="","",ROUND(SUM(Tenants!H10)/100*IF(Tenants!I10="CAM before cap",B10+F10,IF(Tenants!I10="Controllable",D10,IF(Tenants!I10="All",D10+F10+G10+H10,D10+F10))),2))</f>
        <v/>
      </c>
      <c r="J10" t="str">
        <f>IF(A10="","",D10+F10+G10+H10+I10)</f>
        <v/>
      </c>
      <c r="K10" t="str">
        <f>IF(A10="","",ROUND(J10/12,2))</f>
        <v/>
      </c>
      <c r="L10" t="str">
        <f>IF(A10="","",J10-K10*11)</f>
        <v/>
      </c>
    </row>
    <row r="11">
      <c r="A11" t="str">
        <f>IF(Tenants!A11="","",Tenants!A11)</f>
        <v/>
      </c>
      <c r="B11" t="str">
        <f>IF(A11="","",ROUND(Tenants!J11*SUMPRODUCT((Budget!$B$2:$B$31="CAM controllable")*1,Budget!$U$2:$U$31),2))</f>
        <v/>
      </c>
      <c r="C11" t="str">
        <f>IF(OR(A11="",Tenants!C11="",Tenants!C11="None"),"",ROUND(IF(LEFT(Tenants!C11,3)="Non",Tenants!E11*(1+Tenants!D11/100),IF(Tenants!C11="Cumulative compounding",Tenants!F11*(1+Tenants!D11/100)^MAX(0,Tenants!G11-1),Tenants!F11*(1+Tenants!D11/100*MAX(0,Tenants!G11-1)))),2))</f>
        <v/>
      </c>
      <c r="D11" t="str">
        <f>IF(A11="","",IF(C11="",B11,MIN(B11,C11)))</f>
        <v/>
      </c>
      <c r="E11" t="str">
        <f>IF(OR(A11="",C11=""),"",C11-B11)</f>
        <v/>
      </c>
      <c r="F11" t="str">
        <f>IF(A11="","",ROUND(Tenants!J11*SUMPRODUCT((Budget!$B$2:$B$31="CAM other")*1,Budget!$U$2:$U$31),2))</f>
        <v/>
      </c>
      <c r="G11" t="str">
        <f>IF(A11="","",ROUND(Tenants!J11*SUMPRODUCT((Budget!$B$2:$B$31="Tax")*1,Budget!$U$2:$U$31),2))</f>
        <v/>
      </c>
      <c r="H11" t="str">
        <f>IF(A11="","",ROUND(Tenants!J11*SUMPRODUCT((Budget!$B$2:$B$31="Insurance")*1,Budget!$U$2:$U$31),2))</f>
        <v/>
      </c>
      <c r="I11" t="str">
        <f>IF(A11="","",ROUND(SUM(Tenants!H11)/100*IF(Tenants!I11="CAM before cap",B11+F11,IF(Tenants!I11="Controllable",D11,IF(Tenants!I11="All",D11+F11+G11+H11,D11+F11))),2))</f>
        <v/>
      </c>
      <c r="J11" t="str">
        <f>IF(A11="","",D11+F11+G11+H11+I11)</f>
        <v/>
      </c>
      <c r="K11" t="str">
        <f>IF(A11="","",ROUND(J11/12,2))</f>
        <v/>
      </c>
      <c r="L11" t="str">
        <f>IF(A11="","",J11-K11*11)</f>
        <v/>
      </c>
    </row>
    <row r="12">
      <c r="A12" t="str">
        <f>IF(Tenants!A12="","",Tenants!A12)</f>
        <v/>
      </c>
      <c r="B12" t="str">
        <f>IF(A12="","",ROUND(Tenants!J12*SUMPRODUCT((Budget!$B$2:$B$31="CAM controllable")*1,Budget!$U$2:$U$31),2))</f>
        <v/>
      </c>
      <c r="C12" t="str">
        <f>IF(OR(A12="",Tenants!C12="",Tenants!C12="None"),"",ROUND(IF(LEFT(Tenants!C12,3)="Non",Tenants!E12*(1+Tenants!D12/100),IF(Tenants!C12="Cumulative compounding",Tenants!F12*(1+Tenants!D12/100)^MAX(0,Tenants!G12-1),Tenants!F12*(1+Tenants!D12/100*MAX(0,Tenants!G12-1)))),2))</f>
        <v/>
      </c>
      <c r="D12" t="str">
        <f>IF(A12="","",IF(C12="",B12,MIN(B12,C12)))</f>
        <v/>
      </c>
      <c r="E12" t="str">
        <f>IF(OR(A12="",C12=""),"",C12-B12)</f>
        <v/>
      </c>
      <c r="F12" t="str">
        <f>IF(A12="","",ROUND(Tenants!J12*SUMPRODUCT((Budget!$B$2:$B$31="CAM other")*1,Budget!$U$2:$U$31),2))</f>
        <v/>
      </c>
      <c r="G12" t="str">
        <f>IF(A12="","",ROUND(Tenants!J12*SUMPRODUCT((Budget!$B$2:$B$31="Tax")*1,Budget!$U$2:$U$31),2))</f>
        <v/>
      </c>
      <c r="H12" t="str">
        <f>IF(A12="","",ROUND(Tenants!J12*SUMPRODUCT((Budget!$B$2:$B$31="Insurance")*1,Budget!$U$2:$U$31),2))</f>
        <v/>
      </c>
      <c r="I12" t="str">
        <f>IF(A12="","",ROUND(SUM(Tenants!H12)/100*IF(Tenants!I12="CAM before cap",B12+F12,IF(Tenants!I12="Controllable",D12,IF(Tenants!I12="All",D12+F12+G12+H12,D12+F12))),2))</f>
        <v/>
      </c>
      <c r="J12" t="str">
        <f>IF(A12="","",D12+F12+G12+H12+I12)</f>
        <v/>
      </c>
      <c r="K12" t="str">
        <f>IF(A12="","",ROUND(J12/12,2))</f>
        <v/>
      </c>
      <c r="L12" t="str">
        <f>IF(A12="","",J12-K12*11)</f>
        <v/>
      </c>
    </row>
    <row r="13">
      <c r="A13" t="str">
        <f>IF(Tenants!A13="","",Tenants!A13)</f>
        <v/>
      </c>
      <c r="B13" t="str">
        <f>IF(A13="","",ROUND(Tenants!J13*SUMPRODUCT((Budget!$B$2:$B$31="CAM controllable")*1,Budget!$U$2:$U$31),2))</f>
        <v/>
      </c>
      <c r="C13" t="str">
        <f>IF(OR(A13="",Tenants!C13="",Tenants!C13="None"),"",ROUND(IF(LEFT(Tenants!C13,3)="Non",Tenants!E13*(1+Tenants!D13/100),IF(Tenants!C13="Cumulative compounding",Tenants!F13*(1+Tenants!D13/100)^MAX(0,Tenants!G13-1),Tenants!F13*(1+Tenants!D13/100*MAX(0,Tenants!G13-1)))),2))</f>
        <v/>
      </c>
      <c r="D13" t="str">
        <f>IF(A13="","",IF(C13="",B13,MIN(B13,C13)))</f>
        <v/>
      </c>
      <c r="E13" t="str">
        <f>IF(OR(A13="",C13=""),"",C13-B13)</f>
        <v/>
      </c>
      <c r="F13" t="str">
        <f>IF(A13="","",ROUND(Tenants!J13*SUMPRODUCT((Budget!$B$2:$B$31="CAM other")*1,Budget!$U$2:$U$31),2))</f>
        <v/>
      </c>
      <c r="G13" t="str">
        <f>IF(A13="","",ROUND(Tenants!J13*SUMPRODUCT((Budget!$B$2:$B$31="Tax")*1,Budget!$U$2:$U$31),2))</f>
        <v/>
      </c>
      <c r="H13" t="str">
        <f>IF(A13="","",ROUND(Tenants!J13*SUMPRODUCT((Budget!$B$2:$B$31="Insurance")*1,Budget!$U$2:$U$31),2))</f>
        <v/>
      </c>
      <c r="I13" t="str">
        <f>IF(A13="","",ROUND(SUM(Tenants!H13)/100*IF(Tenants!I13="CAM before cap",B13+F13,IF(Tenants!I13="Controllable",D13,IF(Tenants!I13="All",D13+F13+G13+H13,D13+F13))),2))</f>
        <v/>
      </c>
      <c r="J13" t="str">
        <f>IF(A13="","",D13+F13+G13+H13+I13)</f>
        <v/>
      </c>
      <c r="K13" t="str">
        <f>IF(A13="","",ROUND(J13/12,2))</f>
        <v/>
      </c>
      <c r="L13" t="str">
        <f>IF(A13="","",J13-K13*11)</f>
        <v/>
      </c>
    </row>
    <row r="14">
      <c r="A14" t="str">
        <f>IF(Tenants!A14="","",Tenants!A14)</f>
        <v/>
      </c>
      <c r="B14" t="str">
        <f>IF(A14="","",ROUND(Tenants!J14*SUMPRODUCT((Budget!$B$2:$B$31="CAM controllable")*1,Budget!$U$2:$U$31),2))</f>
        <v/>
      </c>
      <c r="C14" t="str">
        <f>IF(OR(A14="",Tenants!C14="",Tenants!C14="None"),"",ROUND(IF(LEFT(Tenants!C14,3)="Non",Tenants!E14*(1+Tenants!D14/100),IF(Tenants!C14="Cumulative compounding",Tenants!F14*(1+Tenants!D14/100)^MAX(0,Tenants!G14-1),Tenants!F14*(1+Tenants!D14/100*MAX(0,Tenants!G14-1)))),2))</f>
        <v/>
      </c>
      <c r="D14" t="str">
        <f>IF(A14="","",IF(C14="",B14,MIN(B14,C14)))</f>
        <v/>
      </c>
      <c r="E14" t="str">
        <f>IF(OR(A14="",C14=""),"",C14-B14)</f>
        <v/>
      </c>
      <c r="F14" t="str">
        <f>IF(A14="","",ROUND(Tenants!J14*SUMPRODUCT((Budget!$B$2:$B$31="CAM other")*1,Budget!$U$2:$U$31),2))</f>
        <v/>
      </c>
      <c r="G14" t="str">
        <f>IF(A14="","",ROUND(Tenants!J14*SUMPRODUCT((Budget!$B$2:$B$31="Tax")*1,Budget!$U$2:$U$31),2))</f>
        <v/>
      </c>
      <c r="H14" t="str">
        <f>IF(A14="","",ROUND(Tenants!J14*SUMPRODUCT((Budget!$B$2:$B$31="Insurance")*1,Budget!$U$2:$U$31),2))</f>
        <v/>
      </c>
      <c r="I14" t="str">
        <f>IF(A14="","",ROUND(SUM(Tenants!H14)/100*IF(Tenants!I14="CAM before cap",B14+F14,IF(Tenants!I14="Controllable",D14,IF(Tenants!I14="All",D14+F14+G14+H14,D14+F14))),2))</f>
        <v/>
      </c>
      <c r="J14" t="str">
        <f>IF(A14="","",D14+F14+G14+H14+I14)</f>
        <v/>
      </c>
      <c r="K14" t="str">
        <f>IF(A14="","",ROUND(J14/12,2))</f>
        <v/>
      </c>
      <c r="L14" t="str">
        <f>IF(A14="","",J14-K14*11)</f>
        <v/>
      </c>
    </row>
    <row r="15">
      <c r="A15" t="str">
        <f>IF(Tenants!A15="","",Tenants!A15)</f>
        <v/>
      </c>
      <c r="B15" t="str">
        <f>IF(A15="","",ROUND(Tenants!J15*SUMPRODUCT((Budget!$B$2:$B$31="CAM controllable")*1,Budget!$U$2:$U$31),2))</f>
        <v/>
      </c>
      <c r="C15" t="str">
        <f>IF(OR(A15="",Tenants!C15="",Tenants!C15="None"),"",ROUND(IF(LEFT(Tenants!C15,3)="Non",Tenants!E15*(1+Tenants!D15/100),IF(Tenants!C15="Cumulative compounding",Tenants!F15*(1+Tenants!D15/100)^MAX(0,Tenants!G15-1),Tenants!F15*(1+Tenants!D15/100*MAX(0,Tenants!G15-1)))),2))</f>
        <v/>
      </c>
      <c r="D15" t="str">
        <f>IF(A15="","",IF(C15="",B15,MIN(B15,C15)))</f>
        <v/>
      </c>
      <c r="E15" t="str">
        <f>IF(OR(A15="",C15=""),"",C15-B15)</f>
        <v/>
      </c>
      <c r="F15" t="str">
        <f>IF(A15="","",ROUND(Tenants!J15*SUMPRODUCT((Budget!$B$2:$B$31="CAM other")*1,Budget!$U$2:$U$31),2))</f>
        <v/>
      </c>
      <c r="G15" t="str">
        <f>IF(A15="","",ROUND(Tenants!J15*SUMPRODUCT((Budget!$B$2:$B$31="Tax")*1,Budget!$U$2:$U$31),2))</f>
        <v/>
      </c>
      <c r="H15" t="str">
        <f>IF(A15="","",ROUND(Tenants!J15*SUMPRODUCT((Budget!$B$2:$B$31="Insurance")*1,Budget!$U$2:$U$31),2))</f>
        <v/>
      </c>
      <c r="I15" t="str">
        <f>IF(A15="","",ROUND(SUM(Tenants!H15)/100*IF(Tenants!I15="CAM before cap",B15+F15,IF(Tenants!I15="Controllable",D15,IF(Tenants!I15="All",D15+F15+G15+H15,D15+F15))),2))</f>
        <v/>
      </c>
      <c r="J15" t="str">
        <f>IF(A15="","",D15+F15+G15+H15+I15)</f>
        <v/>
      </c>
      <c r="K15" t="str">
        <f>IF(A15="","",ROUND(J15/12,2))</f>
        <v/>
      </c>
      <c r="L15" t="str">
        <f>IF(A15="","",J15-K15*11)</f>
        <v/>
      </c>
    </row>
    <row r="16">
      <c r="A16" t="str">
        <f>IF(Tenants!A16="","",Tenants!A16)</f>
        <v/>
      </c>
      <c r="B16" t="str">
        <f>IF(A16="","",ROUND(Tenants!J16*SUMPRODUCT((Budget!$B$2:$B$31="CAM controllable")*1,Budget!$U$2:$U$31),2))</f>
        <v/>
      </c>
      <c r="C16" t="str">
        <f>IF(OR(A16="",Tenants!C16="",Tenants!C16="None"),"",ROUND(IF(LEFT(Tenants!C16,3)="Non",Tenants!E16*(1+Tenants!D16/100),IF(Tenants!C16="Cumulative compounding",Tenants!F16*(1+Tenants!D16/100)^MAX(0,Tenants!G16-1),Tenants!F16*(1+Tenants!D16/100*MAX(0,Tenants!G16-1)))),2))</f>
        <v/>
      </c>
      <c r="D16" t="str">
        <f>IF(A16="","",IF(C16="",B16,MIN(B16,C16)))</f>
        <v/>
      </c>
      <c r="E16" t="str">
        <f>IF(OR(A16="",C16=""),"",C16-B16)</f>
        <v/>
      </c>
      <c r="F16" t="str">
        <f>IF(A16="","",ROUND(Tenants!J16*SUMPRODUCT((Budget!$B$2:$B$31="CAM other")*1,Budget!$U$2:$U$31),2))</f>
        <v/>
      </c>
      <c r="G16" t="str">
        <f>IF(A16="","",ROUND(Tenants!J16*SUMPRODUCT((Budget!$B$2:$B$31="Tax")*1,Budget!$U$2:$U$31),2))</f>
        <v/>
      </c>
      <c r="H16" t="str">
        <f>IF(A16="","",ROUND(Tenants!J16*SUMPRODUCT((Budget!$B$2:$B$31="Insurance")*1,Budget!$U$2:$U$31),2))</f>
        <v/>
      </c>
      <c r="I16" t="str">
        <f>IF(A16="","",ROUND(SUM(Tenants!H16)/100*IF(Tenants!I16="CAM before cap",B16+F16,IF(Tenants!I16="Controllable",D16,IF(Tenants!I16="All",D16+F16+G16+H16,D16+F16))),2))</f>
        <v/>
      </c>
      <c r="J16" t="str">
        <f>IF(A16="","",D16+F16+G16+H16+I16)</f>
        <v/>
      </c>
      <c r="K16" t="str">
        <f>IF(A16="","",ROUND(J16/12,2))</f>
        <v/>
      </c>
      <c r="L16" t="str">
        <f>IF(A16="","",J16-K16*11)</f>
        <v/>
      </c>
    </row>
    <row r="17">
      <c r="A17" t="str">
        <f>IF(Tenants!A17="","",Tenants!A17)</f>
        <v/>
      </c>
      <c r="B17" t="str">
        <f>IF(A17="","",ROUND(Tenants!J17*SUMPRODUCT((Budget!$B$2:$B$31="CAM controllable")*1,Budget!$U$2:$U$31),2))</f>
        <v/>
      </c>
      <c r="C17" t="str">
        <f>IF(OR(A17="",Tenants!C17="",Tenants!C17="None"),"",ROUND(IF(LEFT(Tenants!C17,3)="Non",Tenants!E17*(1+Tenants!D17/100),IF(Tenants!C17="Cumulative compounding",Tenants!F17*(1+Tenants!D17/100)^MAX(0,Tenants!G17-1),Tenants!F17*(1+Tenants!D17/100*MAX(0,Tenants!G17-1)))),2))</f>
        <v/>
      </c>
      <c r="D17" t="str">
        <f>IF(A17="","",IF(C17="",B17,MIN(B17,C17)))</f>
        <v/>
      </c>
      <c r="E17" t="str">
        <f>IF(OR(A17="",C17=""),"",C17-B17)</f>
        <v/>
      </c>
      <c r="F17" t="str">
        <f>IF(A17="","",ROUND(Tenants!J17*SUMPRODUCT((Budget!$B$2:$B$31="CAM other")*1,Budget!$U$2:$U$31),2))</f>
        <v/>
      </c>
      <c r="G17" t="str">
        <f>IF(A17="","",ROUND(Tenants!J17*SUMPRODUCT((Budget!$B$2:$B$31="Tax")*1,Budget!$U$2:$U$31),2))</f>
        <v/>
      </c>
      <c r="H17" t="str">
        <f>IF(A17="","",ROUND(Tenants!J17*SUMPRODUCT((Budget!$B$2:$B$31="Insurance")*1,Budget!$U$2:$U$31),2))</f>
        <v/>
      </c>
      <c r="I17" t="str">
        <f>IF(A17="","",ROUND(SUM(Tenants!H17)/100*IF(Tenants!I17="CAM before cap",B17+F17,IF(Tenants!I17="Controllable",D17,IF(Tenants!I17="All",D17+F17+G17+H17,D17+F17))),2))</f>
        <v/>
      </c>
      <c r="J17" t="str">
        <f>IF(A17="","",D17+F17+G17+H17+I17)</f>
        <v/>
      </c>
      <c r="K17" t="str">
        <f>IF(A17="","",ROUND(J17/12,2))</f>
        <v/>
      </c>
      <c r="L17" t="str">
        <f>IF(A17="","",J17-K17*11)</f>
        <v/>
      </c>
    </row>
    <row r="18">
      <c r="A18" t="str">
        <f>IF(Tenants!A18="","",Tenants!A18)</f>
        <v/>
      </c>
      <c r="B18" t="str">
        <f>IF(A18="","",ROUND(Tenants!J18*SUMPRODUCT((Budget!$B$2:$B$31="CAM controllable")*1,Budget!$U$2:$U$31),2))</f>
        <v/>
      </c>
      <c r="C18" t="str">
        <f>IF(OR(A18="",Tenants!C18="",Tenants!C18="None"),"",ROUND(IF(LEFT(Tenants!C18,3)="Non",Tenants!E18*(1+Tenants!D18/100),IF(Tenants!C18="Cumulative compounding",Tenants!F18*(1+Tenants!D18/100)^MAX(0,Tenants!G18-1),Tenants!F18*(1+Tenants!D18/100*MAX(0,Tenants!G18-1)))),2))</f>
        <v/>
      </c>
      <c r="D18" t="str">
        <f>IF(A18="","",IF(C18="",B18,MIN(B18,C18)))</f>
        <v/>
      </c>
      <c r="E18" t="str">
        <f>IF(OR(A18="",C18=""),"",C18-B18)</f>
        <v/>
      </c>
      <c r="F18" t="str">
        <f>IF(A18="","",ROUND(Tenants!J18*SUMPRODUCT((Budget!$B$2:$B$31="CAM other")*1,Budget!$U$2:$U$31),2))</f>
        <v/>
      </c>
      <c r="G18" t="str">
        <f>IF(A18="","",ROUND(Tenants!J18*SUMPRODUCT((Budget!$B$2:$B$31="Tax")*1,Budget!$U$2:$U$31),2))</f>
        <v/>
      </c>
      <c r="H18" t="str">
        <f>IF(A18="","",ROUND(Tenants!J18*SUMPRODUCT((Budget!$B$2:$B$31="Insurance")*1,Budget!$U$2:$U$31),2))</f>
        <v/>
      </c>
      <c r="I18" t="str">
        <f>IF(A18="","",ROUND(SUM(Tenants!H18)/100*IF(Tenants!I18="CAM before cap",B18+F18,IF(Tenants!I18="Controllable",D18,IF(Tenants!I18="All",D18+F18+G18+H18,D18+F18))),2))</f>
        <v/>
      </c>
      <c r="J18" t="str">
        <f>IF(A18="","",D18+F18+G18+H18+I18)</f>
        <v/>
      </c>
      <c r="K18" t="str">
        <f>IF(A18="","",ROUND(J18/12,2))</f>
        <v/>
      </c>
      <c r="L18" t="str">
        <f>IF(A18="","",J18-K18*11)</f>
        <v/>
      </c>
    </row>
    <row r="19">
      <c r="A19" t="str">
        <f>IF(Tenants!A19="","",Tenants!A19)</f>
        <v/>
      </c>
      <c r="B19" t="str">
        <f>IF(A19="","",ROUND(Tenants!J19*SUMPRODUCT((Budget!$B$2:$B$31="CAM controllable")*1,Budget!$U$2:$U$31),2))</f>
        <v/>
      </c>
      <c r="C19" t="str">
        <f>IF(OR(A19="",Tenants!C19="",Tenants!C19="None"),"",ROUND(IF(LEFT(Tenants!C19,3)="Non",Tenants!E19*(1+Tenants!D19/100),IF(Tenants!C19="Cumulative compounding",Tenants!F19*(1+Tenants!D19/100)^MAX(0,Tenants!G19-1),Tenants!F19*(1+Tenants!D19/100*MAX(0,Tenants!G19-1)))),2))</f>
        <v/>
      </c>
      <c r="D19" t="str">
        <f>IF(A19="","",IF(C19="",B19,MIN(B19,C19)))</f>
        <v/>
      </c>
      <c r="E19" t="str">
        <f>IF(OR(A19="",C19=""),"",C19-B19)</f>
        <v/>
      </c>
      <c r="F19" t="str">
        <f>IF(A19="","",ROUND(Tenants!J19*SUMPRODUCT((Budget!$B$2:$B$31="CAM other")*1,Budget!$U$2:$U$31),2))</f>
        <v/>
      </c>
      <c r="G19" t="str">
        <f>IF(A19="","",ROUND(Tenants!J19*SUMPRODUCT((Budget!$B$2:$B$31="Tax")*1,Budget!$U$2:$U$31),2))</f>
        <v/>
      </c>
      <c r="H19" t="str">
        <f>IF(A19="","",ROUND(Tenants!J19*SUMPRODUCT((Budget!$B$2:$B$31="Insurance")*1,Budget!$U$2:$U$31),2))</f>
        <v/>
      </c>
      <c r="I19" t="str">
        <f>IF(A19="","",ROUND(SUM(Tenants!H19)/100*IF(Tenants!I19="CAM before cap",B19+F19,IF(Tenants!I19="Controllable",D19,IF(Tenants!I19="All",D19+F19+G19+H19,D19+F19))),2))</f>
        <v/>
      </c>
      <c r="J19" t="str">
        <f>IF(A19="","",D19+F19+G19+H19+I19)</f>
        <v/>
      </c>
      <c r="K19" t="str">
        <f>IF(A19="","",ROUND(J19/12,2))</f>
        <v/>
      </c>
      <c r="L19" t="str">
        <f>IF(A19="","",J19-K19*11)</f>
        <v/>
      </c>
    </row>
    <row r="20">
      <c r="A20" t="str">
        <f>IF(Tenants!A20="","",Tenants!A20)</f>
        <v/>
      </c>
      <c r="B20" t="str">
        <f>IF(A20="","",ROUND(Tenants!J20*SUMPRODUCT((Budget!$B$2:$B$31="CAM controllable")*1,Budget!$U$2:$U$31),2))</f>
        <v/>
      </c>
      <c r="C20" t="str">
        <f>IF(OR(A20="",Tenants!C20="",Tenants!C20="None"),"",ROUND(IF(LEFT(Tenants!C20,3)="Non",Tenants!E20*(1+Tenants!D20/100),IF(Tenants!C20="Cumulative compounding",Tenants!F20*(1+Tenants!D20/100)^MAX(0,Tenants!G20-1),Tenants!F20*(1+Tenants!D20/100*MAX(0,Tenants!G20-1)))),2))</f>
        <v/>
      </c>
      <c r="D20" t="str">
        <f>IF(A20="","",IF(C20="",B20,MIN(B20,C20)))</f>
        <v/>
      </c>
      <c r="E20" t="str">
        <f>IF(OR(A20="",C20=""),"",C20-B20)</f>
        <v/>
      </c>
      <c r="F20" t="str">
        <f>IF(A20="","",ROUND(Tenants!J20*SUMPRODUCT((Budget!$B$2:$B$31="CAM other")*1,Budget!$U$2:$U$31),2))</f>
        <v/>
      </c>
      <c r="G20" t="str">
        <f>IF(A20="","",ROUND(Tenants!J20*SUMPRODUCT((Budget!$B$2:$B$31="Tax")*1,Budget!$U$2:$U$31),2))</f>
        <v/>
      </c>
      <c r="H20" t="str">
        <f>IF(A20="","",ROUND(Tenants!J20*SUMPRODUCT((Budget!$B$2:$B$31="Insurance")*1,Budget!$U$2:$U$31),2))</f>
        <v/>
      </c>
      <c r="I20" t="str">
        <f>IF(A20="","",ROUND(SUM(Tenants!H20)/100*IF(Tenants!I20="CAM before cap",B20+F20,IF(Tenants!I20="Controllable",D20,IF(Tenants!I20="All",D20+F20+G20+H20,D20+F20))),2))</f>
        <v/>
      </c>
      <c r="J20" t="str">
        <f>IF(A20="","",D20+F20+G20+H20+I20)</f>
        <v/>
      </c>
      <c r="K20" t="str">
        <f>IF(A20="","",ROUND(J20/12,2))</f>
        <v/>
      </c>
      <c r="L20" t="str">
        <f>IF(A20="","",J20-K20*11)</f>
        <v/>
      </c>
    </row>
    <row r="21">
      <c r="A21" t="str">
        <f>IF(Tenants!A21="","",Tenants!A21)</f>
        <v/>
      </c>
      <c r="B21" t="str">
        <f>IF(A21="","",ROUND(Tenants!J21*SUMPRODUCT((Budget!$B$2:$B$31="CAM controllable")*1,Budget!$U$2:$U$31),2))</f>
        <v/>
      </c>
      <c r="C21" t="str">
        <f>IF(OR(A21="",Tenants!C21="",Tenants!C21="None"),"",ROUND(IF(LEFT(Tenants!C21,3)="Non",Tenants!E21*(1+Tenants!D21/100),IF(Tenants!C21="Cumulative compounding",Tenants!F21*(1+Tenants!D21/100)^MAX(0,Tenants!G21-1),Tenants!F21*(1+Tenants!D21/100*MAX(0,Tenants!G21-1)))),2))</f>
        <v/>
      </c>
      <c r="D21" t="str">
        <f>IF(A21="","",IF(C21="",B21,MIN(B21,C21)))</f>
        <v/>
      </c>
      <c r="E21" t="str">
        <f>IF(OR(A21="",C21=""),"",C21-B21)</f>
        <v/>
      </c>
      <c r="F21" t="str">
        <f>IF(A21="","",ROUND(Tenants!J21*SUMPRODUCT((Budget!$B$2:$B$31="CAM other")*1,Budget!$U$2:$U$31),2))</f>
        <v/>
      </c>
      <c r="G21" t="str">
        <f>IF(A21="","",ROUND(Tenants!J21*SUMPRODUCT((Budget!$B$2:$B$31="Tax")*1,Budget!$U$2:$U$31),2))</f>
        <v/>
      </c>
      <c r="H21" t="str">
        <f>IF(A21="","",ROUND(Tenants!J21*SUMPRODUCT((Budget!$B$2:$B$31="Insurance")*1,Budget!$U$2:$U$31),2))</f>
        <v/>
      </c>
      <c r="I21" t="str">
        <f>IF(A21="","",ROUND(SUM(Tenants!H21)/100*IF(Tenants!I21="CAM before cap",B21+F21,IF(Tenants!I21="Controllable",D21,IF(Tenants!I21="All",D21+F21+G21+H21,D21+F21))),2))</f>
        <v/>
      </c>
      <c r="J21" t="str">
        <f>IF(A21="","",D21+F21+G21+H21+I21)</f>
        <v/>
      </c>
      <c r="K21" t="str">
        <f>IF(A21="","",ROUND(J21/12,2))</f>
        <v/>
      </c>
      <c r="L21" t="str">
        <f>IF(A21="","",J21-K21*11)</f>
        <v/>
      </c>
    </row>
    <row r="22"/>
    <row r="23">
      <c r="A23" t="s">
        <v>58</v>
      </c>
      <c r="J23">
        <f>SUM(J2:J21)</f>
        <v>105036.75</v>
      </c>
    </row>
    <row r="24"/>
    <row r="25">
      <c r="A25" t="s">
        <v>86</v>
      </c>
      <c r="B25">
        <f>Budget!G33</f>
        <v>106515</v>
      </c>
    </row>
    <row r="26">
      <c r="A26" t="s">
        <v>87</v>
      </c>
      <c r="B26">
        <f>J23</f>
        <v>105036.75</v>
      </c>
    </row>
    <row r="27">
      <c r="A27" t="s">
        <v>88</v>
      </c>
      <c r="B27">
        <f>IF(Building!B9="","",Building!B9+B26-B25)</f>
        <v>558521.75</v>
      </c>
    </row>
    <row r="28">
      <c r="A28" t="s">
        <v>89</v>
      </c>
      <c r="B28">
        <f>IF(OR(B27="",Building!B10=""),"",ROUND(B27/(Building!B10/100),2))</f>
        <v>7978882.14</v>
      </c>
    </row>
  </sheetData>
</worksheet>
</file>